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filterPrivacy="1"/>
  <xr:revisionPtr revIDLastSave="0" documentId="13_ncr:1_{0103A5BF-7926-404E-BACC-2B597909A8C6}" xr6:coauthVersionLast="47" xr6:coauthVersionMax="47" xr10:uidLastSave="{00000000-0000-0000-0000-000000000000}"/>
  <bookViews>
    <workbookView xWindow="-110" yWindow="-110" windowWidth="19420" windowHeight="10420" firstSheet="14" activeTab="21" xr2:uid="{00000000-000D-0000-FFFF-FFFF00000000}"/>
  </bookViews>
  <sheets>
    <sheet name="Delta" sheetId="19" r:id="rId1"/>
    <sheet name="Sheet3" sheetId="30" r:id="rId2"/>
    <sheet name="Gamma" sheetId="18" r:id="rId3"/>
    <sheet name="Theta" sheetId="17" r:id="rId4"/>
    <sheet name="Vega" sheetId="16" r:id="rId5"/>
    <sheet name="BS calculator" sheetId="15" r:id="rId6"/>
    <sheet name="Gamma Scalping" sheetId="14" r:id="rId7"/>
    <sheet name="Nifty" sheetId="9" r:id="rId8"/>
    <sheet name="call &amp; put" sheetId="1" r:id="rId9"/>
    <sheet name="Option spreads" sheetId="2" r:id="rId10"/>
    <sheet name="Call ratio back spread" sheetId="21" r:id="rId11"/>
    <sheet name="Sheet1" sheetId="27" r:id="rId12"/>
    <sheet name="Put ratio back spread" sheetId="22" r:id="rId13"/>
    <sheet name="Straddle" sheetId="3" r:id="rId14"/>
    <sheet name="Butterfly" sheetId="20" r:id="rId15"/>
    <sheet name="Strangle" sheetId="4" r:id="rId16"/>
    <sheet name="Covered call" sheetId="5" r:id="rId17"/>
    <sheet name="Collar" sheetId="7" r:id="rId18"/>
    <sheet name="Protective Put" sheetId="6" r:id="rId19"/>
    <sheet name="TIme value" sheetId="10" r:id="rId20"/>
    <sheet name="Arbitrage" sheetId="23" r:id="rId21"/>
    <sheet name="Sheet2" sheetId="29" r:id="rId22"/>
  </sheets>
  <externalReferences>
    <externalReference r:id="rId23"/>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G18" i="14" l="1"/>
  <c r="G17" i="14"/>
  <c r="E18" i="14"/>
  <c r="E17" i="14"/>
  <c r="I7" i="30"/>
  <c r="H9" i="30"/>
  <c r="H10" i="30" s="1"/>
  <c r="H11" i="30" s="1"/>
  <c r="H12" i="30" s="1"/>
  <c r="H13" i="30" s="1"/>
  <c r="H14" i="30" s="1"/>
  <c r="H15" i="30" s="1"/>
  <c r="H16" i="30" s="1"/>
  <c r="H17" i="30" s="1"/>
  <c r="H18" i="30" s="1"/>
  <c r="H19" i="30" s="1"/>
  <c r="H20" i="30" s="1"/>
  <c r="H21" i="30" s="1"/>
  <c r="H22" i="30" s="1"/>
  <c r="H23" i="30" s="1"/>
  <c r="H24" i="30" s="1"/>
  <c r="H25" i="30" s="1"/>
  <c r="H26" i="30" s="1"/>
  <c r="H27" i="30" s="1"/>
  <c r="H28" i="30" s="1"/>
  <c r="H29" i="30" s="1"/>
  <c r="H30" i="30" s="1"/>
  <c r="H31" i="30" s="1"/>
  <c r="G7" i="30"/>
  <c r="C14" i="30"/>
  <c r="C22" i="30" s="1"/>
  <c r="C30" i="30" s="1"/>
  <c r="O8" i="18"/>
  <c r="N8" i="18"/>
  <c r="J8" i="18"/>
  <c r="I8" i="18"/>
  <c r="J7" i="18"/>
  <c r="E189" i="19"/>
  <c r="E188" i="19"/>
  <c r="E182" i="19"/>
  <c r="E181" i="19"/>
  <c r="E174" i="19"/>
  <c r="E173" i="19"/>
  <c r="E167" i="19"/>
  <c r="E166" i="19"/>
  <c r="E159" i="19"/>
  <c r="E158" i="19"/>
  <c r="E149" i="19"/>
  <c r="G115" i="19"/>
  <c r="G114" i="19"/>
  <c r="G107" i="19"/>
  <c r="G106" i="19"/>
  <c r="G96" i="19"/>
  <c r="G95" i="19"/>
  <c r="G94" i="19"/>
  <c r="G93" i="19"/>
  <c r="G83" i="19"/>
  <c r="G82" i="19"/>
  <c r="G81" i="19"/>
  <c r="F75" i="19"/>
  <c r="G75" i="19" s="1"/>
  <c r="F74" i="19"/>
  <c r="H74" i="19" s="1"/>
  <c r="H73" i="19"/>
  <c r="G73" i="19"/>
  <c r="F73" i="19"/>
  <c r="F72" i="19"/>
  <c r="H72" i="19" s="1"/>
  <c r="F71" i="19"/>
  <c r="G71" i="19" s="1"/>
  <c r="C42" i="19"/>
  <c r="C41" i="19"/>
  <c r="C29" i="19"/>
  <c r="C28" i="19"/>
  <c r="C19" i="19"/>
  <c r="C18" i="19"/>
  <c r="C17" i="19"/>
  <c r="C13" i="19"/>
  <c r="C12" i="19"/>
  <c r="C11" i="19"/>
  <c r="E19" i="6"/>
  <c r="E18" i="6"/>
  <c r="E17" i="6"/>
  <c r="E16" i="6"/>
  <c r="E15" i="6"/>
  <c r="E14" i="6"/>
  <c r="E13" i="6"/>
  <c r="E12" i="6"/>
  <c r="G12" i="6" s="1"/>
  <c r="F14" i="6"/>
  <c r="F15" i="6" s="1"/>
  <c r="F16" i="6" s="1"/>
  <c r="F17" i="6" s="1"/>
  <c r="F18" i="6" s="1"/>
  <c r="F19" i="6" s="1"/>
  <c r="F13" i="6"/>
  <c r="F12" i="6"/>
  <c r="C32" i="6"/>
  <c r="C31" i="6"/>
  <c r="C30" i="6"/>
  <c r="C29" i="6"/>
  <c r="C28" i="6"/>
  <c r="C27" i="6"/>
  <c r="C26" i="6"/>
  <c r="C25" i="6"/>
  <c r="C24" i="6"/>
  <c r="C23" i="6"/>
  <c r="C22" i="6"/>
  <c r="C21" i="6"/>
  <c r="C20" i="6"/>
  <c r="C19" i="6"/>
  <c r="C18" i="6"/>
  <c r="C17" i="6"/>
  <c r="C16" i="6"/>
  <c r="C15" i="6"/>
  <c r="C14" i="6"/>
  <c r="C13" i="6"/>
  <c r="C12" i="6"/>
  <c r="D14" i="6"/>
  <c r="G14" i="6" s="1"/>
  <c r="H14" i="6" s="1"/>
  <c r="D13" i="6"/>
  <c r="D12" i="6"/>
  <c r="G13" i="6"/>
  <c r="I22" i="7"/>
  <c r="I21" i="7"/>
  <c r="I20" i="7"/>
  <c r="I19" i="7"/>
  <c r="I18" i="7"/>
  <c r="I17" i="7"/>
  <c r="I16" i="7"/>
  <c r="I15" i="7"/>
  <c r="K15" i="7" s="1"/>
  <c r="J17" i="7"/>
  <c r="J18" i="7" s="1"/>
  <c r="J16" i="7"/>
  <c r="J15" i="7"/>
  <c r="C35" i="7"/>
  <c r="C34" i="7"/>
  <c r="C33" i="7"/>
  <c r="C32" i="7"/>
  <c r="C31" i="7"/>
  <c r="C30" i="7"/>
  <c r="C29" i="7"/>
  <c r="C28" i="7"/>
  <c r="C27" i="7"/>
  <c r="L27" i="7" s="1"/>
  <c r="C26" i="7"/>
  <c r="L26" i="7" s="1"/>
  <c r="C25" i="7"/>
  <c r="C24" i="7"/>
  <c r="C23" i="7"/>
  <c r="C22" i="7"/>
  <c r="C21" i="7"/>
  <c r="C20" i="7"/>
  <c r="C19" i="7"/>
  <c r="C18" i="7"/>
  <c r="C17" i="7"/>
  <c r="C16" i="7"/>
  <c r="C15" i="7"/>
  <c r="G35" i="7"/>
  <c r="G34" i="7"/>
  <c r="G33" i="7"/>
  <c r="G32" i="7"/>
  <c r="G31" i="7"/>
  <c r="G30" i="7"/>
  <c r="G29" i="7"/>
  <c r="G28" i="7"/>
  <c r="G27" i="7"/>
  <c r="G26" i="7"/>
  <c r="G25" i="7"/>
  <c r="G24" i="7"/>
  <c r="G23" i="7"/>
  <c r="G22" i="7"/>
  <c r="G21" i="7"/>
  <c r="G20" i="7"/>
  <c r="G19" i="7"/>
  <c r="G18" i="7"/>
  <c r="G17" i="7"/>
  <c r="G16" i="7"/>
  <c r="G15" i="7"/>
  <c r="D17" i="7"/>
  <c r="D18" i="7" s="1"/>
  <c r="D19" i="7" s="1"/>
  <c r="D20" i="7" s="1"/>
  <c r="D21" i="7" s="1"/>
  <c r="D22" i="7" s="1"/>
  <c r="D23" i="7" s="1"/>
  <c r="D24" i="7" s="1"/>
  <c r="D25" i="7" s="1"/>
  <c r="D26" i="7" s="1"/>
  <c r="D27" i="7" s="1"/>
  <c r="D28" i="7" s="1"/>
  <c r="D29" i="7" s="1"/>
  <c r="D30" i="7" s="1"/>
  <c r="D31" i="7" s="1"/>
  <c r="D32" i="7" s="1"/>
  <c r="D33" i="7" s="1"/>
  <c r="D34" i="7" s="1"/>
  <c r="D35" i="7" s="1"/>
  <c r="D16" i="7"/>
  <c r="D15" i="7"/>
  <c r="K35" i="7"/>
  <c r="K34" i="7"/>
  <c r="K33" i="7"/>
  <c r="K32" i="7"/>
  <c r="K31" i="7"/>
  <c r="K30" i="7"/>
  <c r="K29" i="7"/>
  <c r="K28" i="7"/>
  <c r="K27" i="7"/>
  <c r="K26" i="7"/>
  <c r="K25" i="7"/>
  <c r="K24" i="7"/>
  <c r="K23" i="7"/>
  <c r="K17" i="7"/>
  <c r="K16" i="7"/>
  <c r="H17" i="7"/>
  <c r="H18" i="7" s="1"/>
  <c r="H19" i="7" s="1"/>
  <c r="H20" i="7" s="1"/>
  <c r="H21" i="7" s="1"/>
  <c r="H22" i="7" s="1"/>
  <c r="H23" i="7" s="1"/>
  <c r="H24" i="7" s="1"/>
  <c r="H25" i="7" s="1"/>
  <c r="H26" i="7" s="1"/>
  <c r="H27" i="7" s="1"/>
  <c r="H28" i="7" s="1"/>
  <c r="H29" i="7" s="1"/>
  <c r="H30" i="7" s="1"/>
  <c r="H31" i="7" s="1"/>
  <c r="H32" i="7" s="1"/>
  <c r="H33" i="7" s="1"/>
  <c r="H34" i="7" s="1"/>
  <c r="H35" i="7" s="1"/>
  <c r="H16" i="7"/>
  <c r="H15" i="7"/>
  <c r="L35" i="7"/>
  <c r="L34" i="7"/>
  <c r="L33" i="7"/>
  <c r="L32" i="7"/>
  <c r="L31" i="7"/>
  <c r="L30" i="7"/>
  <c r="L29" i="7"/>
  <c r="L28" i="7"/>
  <c r="L23" i="7"/>
  <c r="H36" i="5"/>
  <c r="H35" i="5"/>
  <c r="H34" i="5"/>
  <c r="H33" i="5"/>
  <c r="H32" i="5"/>
  <c r="H31" i="5"/>
  <c r="H30" i="5"/>
  <c r="H29" i="5"/>
  <c r="H28" i="5"/>
  <c r="H27" i="5"/>
  <c r="H26" i="5"/>
  <c r="H25" i="5"/>
  <c r="H24" i="5"/>
  <c r="H23" i="5"/>
  <c r="H22" i="5"/>
  <c r="H21" i="5"/>
  <c r="H20" i="5"/>
  <c r="H19" i="5"/>
  <c r="H18" i="5"/>
  <c r="H17" i="5"/>
  <c r="H16" i="5"/>
  <c r="C36" i="5"/>
  <c r="C35" i="5"/>
  <c r="C34" i="5"/>
  <c r="C33" i="5"/>
  <c r="C32" i="5"/>
  <c r="C31" i="5"/>
  <c r="C30" i="5"/>
  <c r="C29" i="5"/>
  <c r="C28" i="5"/>
  <c r="C27" i="5"/>
  <c r="C26" i="5"/>
  <c r="C25" i="5"/>
  <c r="C24" i="5"/>
  <c r="C23" i="5"/>
  <c r="C22" i="5"/>
  <c r="C21" i="5"/>
  <c r="C20" i="5"/>
  <c r="C19" i="5"/>
  <c r="C18" i="5"/>
  <c r="C17" i="5"/>
  <c r="C16" i="5"/>
  <c r="E36" i="5"/>
  <c r="E35" i="5"/>
  <c r="E34" i="5"/>
  <c r="E33" i="5"/>
  <c r="E32" i="5"/>
  <c r="E31" i="5"/>
  <c r="G31" i="5" s="1"/>
  <c r="F34" i="5"/>
  <c r="F35" i="5" s="1"/>
  <c r="F33" i="5"/>
  <c r="F32" i="5"/>
  <c r="G32" i="5" s="1"/>
  <c r="F31" i="5"/>
  <c r="G33" i="5"/>
  <c r="G30" i="5"/>
  <c r="G29" i="5"/>
  <c r="G28" i="5"/>
  <c r="G27" i="5"/>
  <c r="G26" i="5"/>
  <c r="G25" i="5"/>
  <c r="G24" i="5"/>
  <c r="G23" i="5"/>
  <c r="G22" i="5"/>
  <c r="G21" i="5"/>
  <c r="G20" i="5"/>
  <c r="G19" i="5"/>
  <c r="G18" i="5"/>
  <c r="G17" i="5"/>
  <c r="G16" i="5"/>
  <c r="D18" i="5"/>
  <c r="D19" i="5" s="1"/>
  <c r="D20" i="5" s="1"/>
  <c r="D21" i="5" s="1"/>
  <c r="D22" i="5" s="1"/>
  <c r="D23" i="5" s="1"/>
  <c r="D24" i="5" s="1"/>
  <c r="D25" i="5" s="1"/>
  <c r="D26" i="5" s="1"/>
  <c r="D27" i="5" s="1"/>
  <c r="D28" i="5" s="1"/>
  <c r="D29" i="5" s="1"/>
  <c r="D30" i="5" s="1"/>
  <c r="D31" i="5" s="1"/>
  <c r="D32" i="5" s="1"/>
  <c r="D33" i="5" s="1"/>
  <c r="D34" i="5" s="1"/>
  <c r="D35" i="5" s="1"/>
  <c r="D36" i="5" s="1"/>
  <c r="D17" i="5"/>
  <c r="D16" i="5"/>
  <c r="K46" i="4"/>
  <c r="I52" i="4"/>
  <c r="I51" i="4"/>
  <c r="I50" i="4"/>
  <c r="H52" i="4"/>
  <c r="H51" i="4"/>
  <c r="H50" i="4"/>
  <c r="D65" i="4"/>
  <c r="D64" i="4"/>
  <c r="D63" i="4"/>
  <c r="D62" i="4"/>
  <c r="E65" i="4"/>
  <c r="E64" i="4"/>
  <c r="E63" i="4"/>
  <c r="E62" i="4"/>
  <c r="C52" i="4"/>
  <c r="C53" i="4" s="1"/>
  <c r="C51" i="4"/>
  <c r="F51" i="4" s="1"/>
  <c r="C50" i="4"/>
  <c r="G53" i="4"/>
  <c r="G54" i="4" s="1"/>
  <c r="G52" i="4"/>
  <c r="G51" i="4"/>
  <c r="G50" i="4"/>
  <c r="J52" i="4"/>
  <c r="J51" i="4"/>
  <c r="F52" i="4"/>
  <c r="F50" i="4"/>
  <c r="K13" i="4"/>
  <c r="H19" i="4"/>
  <c r="H18" i="4"/>
  <c r="H17" i="4"/>
  <c r="J17" i="4" s="1"/>
  <c r="I19" i="4"/>
  <c r="I18" i="4"/>
  <c r="I17" i="4"/>
  <c r="E32" i="4"/>
  <c r="E31" i="4"/>
  <c r="E30" i="4"/>
  <c r="E29" i="4"/>
  <c r="D31" i="4"/>
  <c r="D32" i="4" s="1"/>
  <c r="D30" i="4"/>
  <c r="D29" i="4"/>
  <c r="C19" i="4"/>
  <c r="C20" i="4" s="1"/>
  <c r="C18" i="4"/>
  <c r="C17" i="4"/>
  <c r="G19" i="4"/>
  <c r="G20" i="4" s="1"/>
  <c r="G18" i="4"/>
  <c r="G17" i="4"/>
  <c r="J19" i="4"/>
  <c r="F19" i="4"/>
  <c r="F18" i="4"/>
  <c r="F17" i="4"/>
  <c r="S15" i="20"/>
  <c r="S13" i="20"/>
  <c r="S14" i="20"/>
  <c r="P20" i="20"/>
  <c r="P19" i="20"/>
  <c r="P18" i="20"/>
  <c r="Q20" i="20"/>
  <c r="Q19" i="20"/>
  <c r="Q18" i="20"/>
  <c r="M33" i="20"/>
  <c r="M32" i="20"/>
  <c r="L33" i="20"/>
  <c r="L32" i="20"/>
  <c r="O22" i="20"/>
  <c r="R22" i="20" s="1"/>
  <c r="O21" i="20"/>
  <c r="O20" i="20"/>
  <c r="O19" i="20"/>
  <c r="O18" i="20"/>
  <c r="K22" i="20"/>
  <c r="N22" i="20" s="1"/>
  <c r="K21" i="20"/>
  <c r="K20" i="20"/>
  <c r="K19" i="20"/>
  <c r="K18" i="20"/>
  <c r="R21" i="20"/>
  <c r="R19" i="20"/>
  <c r="R18" i="20"/>
  <c r="N21" i="20"/>
  <c r="N20" i="20"/>
  <c r="N19" i="20"/>
  <c r="N18" i="20"/>
  <c r="D33" i="20"/>
  <c r="D32" i="20"/>
  <c r="D31" i="20"/>
  <c r="D30" i="20"/>
  <c r="D29" i="20"/>
  <c r="E28" i="20"/>
  <c r="E29" i="20" s="1"/>
  <c r="E30" i="20" s="1"/>
  <c r="E31" i="20" s="1"/>
  <c r="E32" i="20" s="1"/>
  <c r="E33" i="20" s="1"/>
  <c r="D28" i="20"/>
  <c r="E27" i="20"/>
  <c r="D27" i="20"/>
  <c r="I25" i="20"/>
  <c r="I24" i="20"/>
  <c r="I23" i="20"/>
  <c r="I22" i="20"/>
  <c r="I21" i="20"/>
  <c r="I20" i="20"/>
  <c r="I19" i="20"/>
  <c r="I18" i="20"/>
  <c r="H18" i="20"/>
  <c r="H19" i="20" s="1"/>
  <c r="H20" i="20" s="1"/>
  <c r="H21" i="20" s="1"/>
  <c r="H22" i="20" s="1"/>
  <c r="H23" i="20" s="1"/>
  <c r="H24" i="20" s="1"/>
  <c r="H25" i="20" s="1"/>
  <c r="G18" i="20"/>
  <c r="G19" i="20" s="1"/>
  <c r="C18" i="20"/>
  <c r="C19" i="20" s="1"/>
  <c r="K45" i="3"/>
  <c r="I56" i="3"/>
  <c r="I55" i="3"/>
  <c r="I54" i="3"/>
  <c r="I53" i="3"/>
  <c r="I52" i="3"/>
  <c r="I51" i="3"/>
  <c r="I50" i="3"/>
  <c r="I49" i="3"/>
  <c r="H51" i="3"/>
  <c r="H52" i="3" s="1"/>
  <c r="H53" i="3" s="1"/>
  <c r="H54" i="3" s="1"/>
  <c r="H55" i="3" s="1"/>
  <c r="H56" i="3" s="1"/>
  <c r="H50" i="3"/>
  <c r="J50" i="3" s="1"/>
  <c r="H49" i="3"/>
  <c r="D64" i="3"/>
  <c r="D63" i="3"/>
  <c r="D62" i="3"/>
  <c r="D61" i="3"/>
  <c r="D60" i="3"/>
  <c r="D59" i="3"/>
  <c r="D58" i="3"/>
  <c r="E60" i="3"/>
  <c r="E61" i="3" s="1"/>
  <c r="E62" i="3" s="1"/>
  <c r="E63" i="3" s="1"/>
  <c r="E64" i="3" s="1"/>
  <c r="E59" i="3"/>
  <c r="E58" i="3"/>
  <c r="G51" i="3"/>
  <c r="G52" i="3" s="1"/>
  <c r="G50" i="3"/>
  <c r="G49" i="3"/>
  <c r="C53" i="3"/>
  <c r="F53" i="3" s="1"/>
  <c r="C52" i="3"/>
  <c r="C51" i="3"/>
  <c r="C50" i="3"/>
  <c r="C49" i="3"/>
  <c r="F52" i="3"/>
  <c r="F51" i="3"/>
  <c r="F50" i="3"/>
  <c r="F49" i="3"/>
  <c r="J51" i="3"/>
  <c r="K51" i="3"/>
  <c r="K13" i="3"/>
  <c r="H24" i="3"/>
  <c r="H23" i="3"/>
  <c r="H22" i="3"/>
  <c r="H21" i="3"/>
  <c r="H20" i="3"/>
  <c r="H19" i="3"/>
  <c r="H18" i="3"/>
  <c r="H17" i="3"/>
  <c r="I19" i="3"/>
  <c r="I20" i="3" s="1"/>
  <c r="I21" i="3" s="1"/>
  <c r="I22" i="3" s="1"/>
  <c r="I23" i="3" s="1"/>
  <c r="I24" i="3" s="1"/>
  <c r="I18" i="3"/>
  <c r="I17" i="3"/>
  <c r="E32" i="3"/>
  <c r="E31" i="3"/>
  <c r="E30" i="3"/>
  <c r="E29" i="3"/>
  <c r="E28" i="3"/>
  <c r="E27" i="3"/>
  <c r="E26" i="3"/>
  <c r="D28" i="3"/>
  <c r="D29" i="3" s="1"/>
  <c r="D30" i="3" s="1"/>
  <c r="D31" i="3" s="1"/>
  <c r="D32" i="3" s="1"/>
  <c r="D27" i="3"/>
  <c r="D26" i="3"/>
  <c r="G19" i="3"/>
  <c r="G20" i="3" s="1"/>
  <c r="G18" i="3"/>
  <c r="G17" i="3"/>
  <c r="C21" i="3"/>
  <c r="C22" i="3" s="1"/>
  <c r="C20" i="3"/>
  <c r="C19" i="3"/>
  <c r="C18" i="3"/>
  <c r="F18" i="3" s="1"/>
  <c r="C17" i="3"/>
  <c r="F17" i="3" s="1"/>
  <c r="F20" i="3"/>
  <c r="F19" i="3"/>
  <c r="J18" i="3"/>
  <c r="L16" i="22"/>
  <c r="L15" i="22"/>
  <c r="E30" i="22"/>
  <c r="E29" i="22"/>
  <c r="E28" i="22"/>
  <c r="E27" i="22"/>
  <c r="E26" i="22"/>
  <c r="E25" i="22"/>
  <c r="E24" i="22"/>
  <c r="E23" i="22"/>
  <c r="E22" i="22"/>
  <c r="E21" i="22"/>
  <c r="E20" i="22"/>
  <c r="D22" i="22"/>
  <c r="D23" i="22" s="1"/>
  <c r="D24" i="22" s="1"/>
  <c r="D25" i="22" s="1"/>
  <c r="D26" i="22" s="1"/>
  <c r="D27" i="22" s="1"/>
  <c r="D28" i="22" s="1"/>
  <c r="D29" i="22" s="1"/>
  <c r="D30" i="22" s="1"/>
  <c r="D21" i="22"/>
  <c r="D20" i="22"/>
  <c r="H26" i="22"/>
  <c r="H25" i="22"/>
  <c r="H24" i="22"/>
  <c r="H23" i="22"/>
  <c r="H22" i="22"/>
  <c r="H21" i="22"/>
  <c r="H20" i="22"/>
  <c r="I23" i="22"/>
  <c r="I24" i="22" s="1"/>
  <c r="I25" i="22" s="1"/>
  <c r="I26" i="22" s="1"/>
  <c r="I22" i="22"/>
  <c r="I21" i="22"/>
  <c r="I20" i="22"/>
  <c r="C23" i="22"/>
  <c r="C22" i="22"/>
  <c r="C21" i="22"/>
  <c r="C20" i="22"/>
  <c r="G24" i="22"/>
  <c r="G23" i="22"/>
  <c r="G22" i="22"/>
  <c r="G21" i="22"/>
  <c r="G20" i="22"/>
  <c r="F21" i="22"/>
  <c r="F20" i="22"/>
  <c r="J22" i="22"/>
  <c r="K22" i="22" s="1"/>
  <c r="J21" i="22"/>
  <c r="K21" i="22" s="1"/>
  <c r="J20" i="22"/>
  <c r="K20" i="22" s="1"/>
  <c r="L16" i="21"/>
  <c r="L15" i="21"/>
  <c r="L14" i="21"/>
  <c r="I32" i="21"/>
  <c r="I31" i="21"/>
  <c r="I30" i="21"/>
  <c r="I29" i="21"/>
  <c r="I28" i="21"/>
  <c r="I27" i="21"/>
  <c r="I26" i="21"/>
  <c r="I25" i="21"/>
  <c r="I24" i="21"/>
  <c r="I23" i="21"/>
  <c r="I22" i="21"/>
  <c r="J24" i="21"/>
  <c r="J25" i="21" s="1"/>
  <c r="J26" i="21" s="1"/>
  <c r="J27" i="21" s="1"/>
  <c r="J28" i="21" s="1"/>
  <c r="J29" i="21" s="1"/>
  <c r="J30" i="21" s="1"/>
  <c r="J31" i="21" s="1"/>
  <c r="J32" i="21" s="1"/>
  <c r="J23" i="21"/>
  <c r="J22" i="21"/>
  <c r="E32" i="21"/>
  <c r="E31" i="21"/>
  <c r="E30" i="21"/>
  <c r="E29" i="21"/>
  <c r="E28" i="21"/>
  <c r="E27" i="21"/>
  <c r="E26" i="21"/>
  <c r="D28" i="21"/>
  <c r="D29" i="21" s="1"/>
  <c r="D30" i="21" s="1"/>
  <c r="D31" i="21" s="1"/>
  <c r="D32" i="21" s="1"/>
  <c r="D27" i="21"/>
  <c r="D26" i="21"/>
  <c r="H22" i="21"/>
  <c r="K22" i="21" s="1"/>
  <c r="H21" i="21"/>
  <c r="K21" i="21" s="1"/>
  <c r="H20" i="21"/>
  <c r="K20" i="21" s="1"/>
  <c r="H19" i="21"/>
  <c r="K19" i="21" s="1"/>
  <c r="C21" i="21"/>
  <c r="F21" i="21" s="1"/>
  <c r="G21" i="21" s="1"/>
  <c r="C20" i="21"/>
  <c r="F20" i="21" s="1"/>
  <c r="G20" i="21" s="1"/>
  <c r="C19" i="21"/>
  <c r="F19" i="21" s="1"/>
  <c r="G19" i="21" s="1"/>
  <c r="K115" i="2"/>
  <c r="K114" i="2"/>
  <c r="K113" i="2"/>
  <c r="E121" i="2"/>
  <c r="E120" i="2"/>
  <c r="E119" i="2"/>
  <c r="E118" i="2"/>
  <c r="D120" i="2"/>
  <c r="D121" i="2" s="1"/>
  <c r="D119" i="2"/>
  <c r="D118" i="2"/>
  <c r="H125" i="2"/>
  <c r="H124" i="2"/>
  <c r="H123" i="2"/>
  <c r="H122" i="2"/>
  <c r="H121" i="2"/>
  <c r="H120" i="2"/>
  <c r="H119" i="2"/>
  <c r="H118" i="2"/>
  <c r="I120" i="2"/>
  <c r="I121" i="2" s="1"/>
  <c r="I122" i="2" s="1"/>
  <c r="I123" i="2" s="1"/>
  <c r="I124" i="2" s="1"/>
  <c r="I125" i="2" s="1"/>
  <c r="I119" i="2"/>
  <c r="I118" i="2"/>
  <c r="G120" i="2"/>
  <c r="J120" i="2" s="1"/>
  <c r="G119" i="2"/>
  <c r="G118" i="2"/>
  <c r="C120" i="2"/>
  <c r="C119" i="2"/>
  <c r="C118" i="2"/>
  <c r="F118" i="2" s="1"/>
  <c r="F119" i="2"/>
  <c r="J119" i="2"/>
  <c r="K84" i="2"/>
  <c r="K83" i="2"/>
  <c r="K82" i="2"/>
  <c r="H100" i="2"/>
  <c r="H99" i="2"/>
  <c r="H98" i="2"/>
  <c r="H97" i="2"/>
  <c r="H96" i="2"/>
  <c r="H95" i="2"/>
  <c r="H94" i="2"/>
  <c r="H93" i="2"/>
  <c r="H92" i="2"/>
  <c r="J92" i="2" s="1"/>
  <c r="K92" i="2" s="1"/>
  <c r="I94" i="2"/>
  <c r="I95" i="2" s="1"/>
  <c r="I93" i="2"/>
  <c r="I92" i="2"/>
  <c r="E100" i="2"/>
  <c r="E99" i="2"/>
  <c r="E98" i="2"/>
  <c r="F98" i="2" s="1"/>
  <c r="E97" i="2"/>
  <c r="D99" i="2"/>
  <c r="D100" i="2" s="1"/>
  <c r="D98" i="2"/>
  <c r="D97" i="2"/>
  <c r="K91" i="2"/>
  <c r="K90" i="2"/>
  <c r="K89" i="2"/>
  <c r="K88" i="2"/>
  <c r="K87" i="2"/>
  <c r="J94" i="2"/>
  <c r="K94" i="2" s="1"/>
  <c r="J91" i="2"/>
  <c r="J90" i="2"/>
  <c r="J89" i="2"/>
  <c r="J88" i="2"/>
  <c r="J87" i="2"/>
  <c r="F97" i="2"/>
  <c r="F96" i="2"/>
  <c r="F95" i="2"/>
  <c r="F94" i="2"/>
  <c r="F93" i="2"/>
  <c r="F92" i="2"/>
  <c r="F91" i="2"/>
  <c r="F90" i="2"/>
  <c r="F89" i="2"/>
  <c r="F88" i="2"/>
  <c r="F87" i="2"/>
  <c r="C89" i="2"/>
  <c r="C90" i="2" s="1"/>
  <c r="C91" i="2" s="1"/>
  <c r="C92" i="2" s="1"/>
  <c r="C93" i="2" s="1"/>
  <c r="C94" i="2" s="1"/>
  <c r="C95" i="2" s="1"/>
  <c r="C96" i="2" s="1"/>
  <c r="C97" i="2" s="1"/>
  <c r="C98" i="2" s="1"/>
  <c r="C99" i="2" s="1"/>
  <c r="C100" i="2" s="1"/>
  <c r="C88" i="2"/>
  <c r="C87" i="2"/>
  <c r="G90" i="2"/>
  <c r="G91" i="2" s="1"/>
  <c r="G92" i="2" s="1"/>
  <c r="G93" i="2" s="1"/>
  <c r="G94" i="2" s="1"/>
  <c r="G95" i="2" s="1"/>
  <c r="G96" i="2" s="1"/>
  <c r="G97" i="2" s="1"/>
  <c r="G98" i="2" s="1"/>
  <c r="G99" i="2" s="1"/>
  <c r="G100" i="2" s="1"/>
  <c r="G89" i="2"/>
  <c r="G88" i="2"/>
  <c r="G87" i="2"/>
  <c r="K50" i="2"/>
  <c r="K49" i="2"/>
  <c r="K48" i="2"/>
  <c r="E60" i="2"/>
  <c r="E59" i="2"/>
  <c r="E58" i="2"/>
  <c r="E57" i="2"/>
  <c r="E56" i="2"/>
  <c r="E55" i="2"/>
  <c r="E54" i="2"/>
  <c r="E53" i="2"/>
  <c r="D56" i="2"/>
  <c r="D57" i="2" s="1"/>
  <c r="D58" i="2" s="1"/>
  <c r="D59" i="2" s="1"/>
  <c r="D60" i="2" s="1"/>
  <c r="D55" i="2"/>
  <c r="D54" i="2"/>
  <c r="F54" i="2" s="1"/>
  <c r="D53" i="2"/>
  <c r="H57" i="2"/>
  <c r="H56" i="2"/>
  <c r="H55" i="2"/>
  <c r="H54" i="2"/>
  <c r="H53" i="2"/>
  <c r="I55" i="2"/>
  <c r="I56" i="2" s="1"/>
  <c r="I57" i="2" s="1"/>
  <c r="I54" i="2"/>
  <c r="I53" i="2"/>
  <c r="G55" i="2"/>
  <c r="G54" i="2"/>
  <c r="G53" i="2"/>
  <c r="C55" i="2"/>
  <c r="F55" i="2" s="1"/>
  <c r="C54" i="2"/>
  <c r="C53" i="2"/>
  <c r="J53" i="2"/>
  <c r="M4" i="2"/>
  <c r="M3" i="2"/>
  <c r="M2" i="2"/>
  <c r="L4" i="2"/>
  <c r="L3" i="2"/>
  <c r="L2" i="2"/>
  <c r="F4" i="2"/>
  <c r="K3" i="2"/>
  <c r="K2" i="2"/>
  <c r="K8" i="2"/>
  <c r="K9" i="2" s="1"/>
  <c r="K7" i="2"/>
  <c r="F9" i="2"/>
  <c r="K15" i="2"/>
  <c r="K13" i="2"/>
  <c r="K14" i="2"/>
  <c r="H31" i="2"/>
  <c r="H30" i="2"/>
  <c r="H29" i="2"/>
  <c r="H28" i="2"/>
  <c r="I31" i="2"/>
  <c r="I30" i="2"/>
  <c r="I29" i="2"/>
  <c r="I28" i="2"/>
  <c r="E31" i="2"/>
  <c r="E30" i="2"/>
  <c r="E29" i="2"/>
  <c r="E28" i="2"/>
  <c r="E27" i="2"/>
  <c r="E26" i="2"/>
  <c r="E25" i="2"/>
  <c r="E24" i="2"/>
  <c r="E23" i="2"/>
  <c r="D25" i="2"/>
  <c r="D26" i="2" s="1"/>
  <c r="D27" i="2" s="1"/>
  <c r="D28" i="2" s="1"/>
  <c r="D29" i="2" s="1"/>
  <c r="D30" i="2" s="1"/>
  <c r="D31" i="2" s="1"/>
  <c r="D24" i="2"/>
  <c r="D23" i="2"/>
  <c r="G20" i="2"/>
  <c r="J20" i="2" s="1"/>
  <c r="G19" i="2"/>
  <c r="G18" i="2"/>
  <c r="C20" i="2"/>
  <c r="F20" i="2" s="1"/>
  <c r="C19" i="2"/>
  <c r="C18" i="2"/>
  <c r="F19" i="2"/>
  <c r="F18" i="2"/>
  <c r="J19" i="2"/>
  <c r="J18" i="2"/>
  <c r="F80" i="1"/>
  <c r="F79" i="1"/>
  <c r="F78" i="1"/>
  <c r="F77" i="1"/>
  <c r="F76" i="1"/>
  <c r="F75" i="1"/>
  <c r="F74" i="1"/>
  <c r="E76" i="1"/>
  <c r="E77" i="1" s="1"/>
  <c r="E75" i="1"/>
  <c r="G75" i="1" s="1"/>
  <c r="E74" i="1"/>
  <c r="G86" i="1"/>
  <c r="G85" i="1"/>
  <c r="G84" i="1"/>
  <c r="G83" i="1"/>
  <c r="G82" i="1"/>
  <c r="G81" i="1"/>
  <c r="D76" i="1"/>
  <c r="D77" i="1" s="1"/>
  <c r="D78" i="1" s="1"/>
  <c r="D79" i="1" s="1"/>
  <c r="D80" i="1" s="1"/>
  <c r="D81" i="1" s="1"/>
  <c r="D82" i="1" s="1"/>
  <c r="D83" i="1" s="1"/>
  <c r="D84" i="1" s="1"/>
  <c r="D85" i="1" s="1"/>
  <c r="D86" i="1" s="1"/>
  <c r="D75" i="1"/>
  <c r="D74" i="1"/>
  <c r="E59" i="1"/>
  <c r="E58" i="1"/>
  <c r="E57" i="1"/>
  <c r="E56" i="1"/>
  <c r="E55" i="1"/>
  <c r="E54" i="1"/>
  <c r="F56" i="1"/>
  <c r="F57" i="1" s="1"/>
  <c r="F58" i="1" s="1"/>
  <c r="F59" i="1" s="1"/>
  <c r="F55" i="1"/>
  <c r="F54" i="1"/>
  <c r="D56" i="1"/>
  <c r="D57" i="1" s="1"/>
  <c r="D55" i="1"/>
  <c r="D54" i="1"/>
  <c r="C22" i="1"/>
  <c r="E45" i="1"/>
  <c r="E44" i="1"/>
  <c r="E43" i="1"/>
  <c r="E42" i="1"/>
  <c r="E41" i="1"/>
  <c r="F44" i="1"/>
  <c r="F45" i="1" s="1"/>
  <c r="F43" i="1"/>
  <c r="F42" i="1"/>
  <c r="F41" i="1"/>
  <c r="D35" i="1"/>
  <c r="D36" i="1" s="1"/>
  <c r="D34" i="1"/>
  <c r="G34" i="1" s="1"/>
  <c r="D33" i="1"/>
  <c r="G33" i="1" s="1"/>
  <c r="F20" i="1"/>
  <c r="G20" i="1" s="1"/>
  <c r="E20" i="1"/>
  <c r="D20" i="1"/>
  <c r="E17" i="1"/>
  <c r="E18" i="1" s="1"/>
  <c r="E19" i="1" s="1"/>
  <c r="E21" i="1" s="1"/>
  <c r="E22" i="1" s="1"/>
  <c r="D9" i="1"/>
  <c r="G9" i="1" s="1"/>
  <c r="E6" i="1"/>
  <c r="G8" i="10"/>
  <c r="G7" i="10"/>
  <c r="G6" i="10"/>
  <c r="F6" i="10"/>
  <c r="G5" i="10"/>
  <c r="F5" i="10"/>
  <c r="J138" i="29"/>
  <c r="J136" i="29"/>
  <c r="J137" i="29" s="1"/>
  <c r="E138" i="29"/>
  <c r="E136" i="29"/>
  <c r="E137" i="29" s="1"/>
  <c r="J117" i="29"/>
  <c r="J116" i="29"/>
  <c r="J115" i="29"/>
  <c r="E116" i="29"/>
  <c r="E117" i="29" s="1"/>
  <c r="E115" i="29"/>
  <c r="H93" i="29"/>
  <c r="H94" i="29"/>
  <c r="H95" i="29" s="1"/>
  <c r="C94" i="29"/>
  <c r="C93" i="29"/>
  <c r="C95" i="29" s="1"/>
  <c r="D72" i="29"/>
  <c r="D65" i="29"/>
  <c r="F65" i="29" s="1"/>
  <c r="D64" i="29"/>
  <c r="F64" i="29" s="1"/>
  <c r="D63" i="29"/>
  <c r="F63" i="29" s="1"/>
  <c r="C68" i="29"/>
  <c r="D67" i="29" s="1"/>
  <c r="F67" i="29" s="1"/>
  <c r="E25" i="29"/>
  <c r="E24" i="29"/>
  <c r="E15" i="29"/>
  <c r="E14" i="29"/>
  <c r="F14" i="29" s="1"/>
  <c r="E10" i="29"/>
  <c r="E11" i="29" s="1"/>
  <c r="E12" i="29" s="1"/>
  <c r="E9" i="29"/>
  <c r="K37" i="23"/>
  <c r="I37" i="23"/>
  <c r="K38" i="23"/>
  <c r="I38" i="23"/>
  <c r="E37" i="23"/>
  <c r="C37" i="23"/>
  <c r="E38" i="23"/>
  <c r="C38" i="23"/>
  <c r="D31" i="23"/>
  <c r="D30" i="23"/>
  <c r="K17" i="23"/>
  <c r="I17" i="23"/>
  <c r="K16" i="23"/>
  <c r="I16" i="23"/>
  <c r="E17" i="23"/>
  <c r="C17" i="23"/>
  <c r="E16" i="23"/>
  <c r="C16" i="23"/>
  <c r="D10" i="23"/>
  <c r="D9" i="23"/>
  <c r="B18" i="20"/>
  <c r="D14" i="20"/>
  <c r="C14" i="20"/>
  <c r="D13" i="20"/>
  <c r="C13" i="20"/>
  <c r="D12" i="3"/>
  <c r="B53" i="2"/>
  <c r="C15" i="2"/>
  <c r="C50" i="2" s="1"/>
  <c r="E47" i="14"/>
  <c r="E46" i="14"/>
  <c r="E30" i="14"/>
  <c r="E29" i="14"/>
  <c r="C18" i="14"/>
  <c r="C17" i="14"/>
  <c r="D95" i="27"/>
  <c r="D94" i="27"/>
  <c r="D93" i="27"/>
  <c r="J92" i="27"/>
  <c r="J93" i="27" s="1"/>
  <c r="J94" i="27" s="1"/>
  <c r="J95" i="27" s="1"/>
  <c r="D92" i="27"/>
  <c r="J91" i="27"/>
  <c r="D91" i="27"/>
  <c r="J90" i="27"/>
  <c r="J89" i="27"/>
  <c r="J88" i="27"/>
  <c r="J86" i="27"/>
  <c r="J87" i="27" s="1"/>
  <c r="H83" i="27"/>
  <c r="H84" i="27" s="1"/>
  <c r="C83" i="27"/>
  <c r="C84" i="27" s="1"/>
  <c r="H82" i="27"/>
  <c r="K82" i="27" s="1"/>
  <c r="C82" i="27"/>
  <c r="F82" i="27" s="1"/>
  <c r="G82" i="27" s="1"/>
  <c r="L82" i="27" s="1"/>
  <c r="L78" i="27"/>
  <c r="L79" i="27" s="1"/>
  <c r="L77" i="27"/>
  <c r="D70" i="27"/>
  <c r="D69" i="27"/>
  <c r="D68" i="27"/>
  <c r="J67" i="27"/>
  <c r="J68" i="27" s="1"/>
  <c r="J69" i="27" s="1"/>
  <c r="J70" i="27" s="1"/>
  <c r="D67" i="27"/>
  <c r="J66" i="27"/>
  <c r="D66" i="27"/>
  <c r="J65" i="27"/>
  <c r="D65" i="27"/>
  <c r="J64" i="27"/>
  <c r="J63" i="27"/>
  <c r="J62" i="27"/>
  <c r="C58" i="27"/>
  <c r="F58" i="27" s="1"/>
  <c r="G58" i="27" s="1"/>
  <c r="C57" i="27"/>
  <c r="F57" i="27" s="1"/>
  <c r="G57" i="27" s="1"/>
  <c r="B57" i="27"/>
  <c r="B58" i="27" s="1"/>
  <c r="B59" i="27" s="1"/>
  <c r="B60" i="27" s="1"/>
  <c r="B61" i="27" s="1"/>
  <c r="B62" i="27" s="1"/>
  <c r="D53" i="27"/>
  <c r="L53" i="27" s="1"/>
  <c r="L54" i="27" s="1"/>
  <c r="L52" i="27"/>
  <c r="D32" i="27"/>
  <c r="D31" i="27"/>
  <c r="D30" i="27"/>
  <c r="D29" i="27"/>
  <c r="J28" i="27"/>
  <c r="J29" i="27" s="1"/>
  <c r="J30" i="27" s="1"/>
  <c r="J31" i="27" s="1"/>
  <c r="J32" i="27" s="1"/>
  <c r="D28" i="27"/>
  <c r="J27" i="27"/>
  <c r="J26" i="27"/>
  <c r="J25" i="27"/>
  <c r="J24" i="27"/>
  <c r="H20" i="27"/>
  <c r="H21" i="27" s="1"/>
  <c r="C20" i="27"/>
  <c r="C21" i="27" s="1"/>
  <c r="B20" i="27"/>
  <c r="B21" i="27" s="1"/>
  <c r="B22" i="27" s="1"/>
  <c r="B23" i="27" s="1"/>
  <c r="B24" i="27" s="1"/>
  <c r="K19" i="27"/>
  <c r="H19" i="27"/>
  <c r="C19" i="27"/>
  <c r="F19" i="27" s="1"/>
  <c r="G19" i="27" s="1"/>
  <c r="L19" i="27" s="1"/>
  <c r="B19" i="27"/>
  <c r="C16" i="27"/>
  <c r="L15" i="27"/>
  <c r="L16" i="27" s="1"/>
  <c r="L14" i="27"/>
  <c r="D66" i="29" l="1"/>
  <c r="F66" i="29" s="1"/>
  <c r="F68" i="29" s="1"/>
  <c r="D68" i="29"/>
  <c r="E16" i="29"/>
  <c r="E17" i="29" s="1"/>
  <c r="J7" i="30"/>
  <c r="G8" i="30"/>
  <c r="I8" i="30" s="1"/>
  <c r="G9" i="30" s="1"/>
  <c r="I9" i="30" s="1"/>
  <c r="G72" i="19"/>
  <c r="G74" i="19"/>
  <c r="H75" i="19"/>
  <c r="H71" i="19"/>
  <c r="H13" i="6"/>
  <c r="H12" i="6"/>
  <c r="D15" i="6"/>
  <c r="J19" i="7"/>
  <c r="K18" i="7"/>
  <c r="L18" i="7" s="1"/>
  <c r="L17" i="7"/>
  <c r="L16" i="7"/>
  <c r="L25" i="7"/>
  <c r="L15" i="7"/>
  <c r="L24" i="7"/>
  <c r="F36" i="5"/>
  <c r="G36" i="5" s="1"/>
  <c r="G35" i="5"/>
  <c r="G34" i="5"/>
  <c r="J50" i="4"/>
  <c r="K50" i="4" s="1"/>
  <c r="F53" i="4"/>
  <c r="C54" i="4"/>
  <c r="K52" i="4"/>
  <c r="K51" i="4"/>
  <c r="G55" i="4"/>
  <c r="J54" i="4"/>
  <c r="J53" i="4"/>
  <c r="K53" i="4" s="1"/>
  <c r="J18" i="4"/>
  <c r="K18" i="4" s="1"/>
  <c r="C21" i="4"/>
  <c r="F20" i="4"/>
  <c r="K19" i="4"/>
  <c r="K17" i="4"/>
  <c r="J20" i="4"/>
  <c r="K20" i="4" s="1"/>
  <c r="G21" i="4"/>
  <c r="R20" i="20"/>
  <c r="S20" i="20"/>
  <c r="O23" i="20"/>
  <c r="S21" i="20"/>
  <c r="S19" i="20"/>
  <c r="S18" i="20"/>
  <c r="K23" i="20"/>
  <c r="S22" i="20"/>
  <c r="C20" i="20"/>
  <c r="F19" i="20"/>
  <c r="G20" i="20"/>
  <c r="J19" i="20"/>
  <c r="J18" i="20"/>
  <c r="F18" i="20"/>
  <c r="K50" i="3"/>
  <c r="J49" i="3"/>
  <c r="K49" i="3" s="1"/>
  <c r="J52" i="3"/>
  <c r="K52" i="3" s="1"/>
  <c r="G53" i="3"/>
  <c r="C54" i="3"/>
  <c r="J17" i="3"/>
  <c r="G21" i="3"/>
  <c r="J20" i="3"/>
  <c r="K20" i="3" s="1"/>
  <c r="J19" i="3"/>
  <c r="K19" i="3" s="1"/>
  <c r="K18" i="3"/>
  <c r="C23" i="3"/>
  <c r="F22" i="3"/>
  <c r="F21" i="3"/>
  <c r="K17" i="3"/>
  <c r="F23" i="22"/>
  <c r="F22" i="22"/>
  <c r="L22" i="22" s="1"/>
  <c r="L21" i="22"/>
  <c r="L20" i="22"/>
  <c r="J24" i="22"/>
  <c r="K24" i="22" s="1"/>
  <c r="J23" i="22"/>
  <c r="K23" i="22" s="1"/>
  <c r="C24" i="22"/>
  <c r="G25" i="22"/>
  <c r="H23" i="21"/>
  <c r="C22" i="21"/>
  <c r="L19" i="21"/>
  <c r="L20" i="21"/>
  <c r="L21" i="21"/>
  <c r="F120" i="2"/>
  <c r="K120" i="2" s="1"/>
  <c r="J118" i="2"/>
  <c r="G121" i="2"/>
  <c r="K119" i="2"/>
  <c r="K118" i="2"/>
  <c r="C121" i="2"/>
  <c r="J93" i="2"/>
  <c r="K93" i="2" s="1"/>
  <c r="I96" i="2"/>
  <c r="J95" i="2"/>
  <c r="K95" i="2" s="1"/>
  <c r="F100" i="2"/>
  <c r="F99" i="2"/>
  <c r="F53" i="2"/>
  <c r="K53" i="2" s="1"/>
  <c r="J55" i="2"/>
  <c r="J54" i="2"/>
  <c r="G56" i="2"/>
  <c r="K54" i="2"/>
  <c r="C56" i="2"/>
  <c r="K55" i="2"/>
  <c r="K4" i="2"/>
  <c r="G21" i="2"/>
  <c r="K19" i="2"/>
  <c r="K18" i="2"/>
  <c r="C21" i="2"/>
  <c r="K20" i="2"/>
  <c r="G74" i="1"/>
  <c r="G77" i="1"/>
  <c r="E78" i="1"/>
  <c r="G76" i="1"/>
  <c r="G55" i="1"/>
  <c r="G54" i="1"/>
  <c r="G57" i="1"/>
  <c r="D58" i="1"/>
  <c r="G56" i="1"/>
  <c r="D37" i="1"/>
  <c r="G36" i="1"/>
  <c r="G35" i="1"/>
  <c r="C16" i="21"/>
  <c r="C17" i="22" s="1"/>
  <c r="C14" i="3" s="1"/>
  <c r="C14" i="4" s="1"/>
  <c r="D10" i="1"/>
  <c r="L17" i="22"/>
  <c r="B25" i="27"/>
  <c r="I24" i="27"/>
  <c r="F21" i="27"/>
  <c r="G21" i="27" s="1"/>
  <c r="C22" i="27"/>
  <c r="H22" i="27"/>
  <c r="K21" i="27"/>
  <c r="B63" i="27"/>
  <c r="I62" i="27"/>
  <c r="K84" i="27"/>
  <c r="H85" i="27"/>
  <c r="F84" i="27"/>
  <c r="G84" i="27" s="1"/>
  <c r="C85" i="27"/>
  <c r="F83" i="27"/>
  <c r="G83" i="27" s="1"/>
  <c r="F20" i="27"/>
  <c r="G20" i="27" s="1"/>
  <c r="K83" i="27"/>
  <c r="C59" i="27"/>
  <c r="B82" i="27"/>
  <c r="B83" i="27" s="1"/>
  <c r="B84" i="27" s="1"/>
  <c r="B85" i="27" s="1"/>
  <c r="B86" i="27" s="1"/>
  <c r="K20" i="27"/>
  <c r="H57" i="27"/>
  <c r="I10" i="30" l="1"/>
  <c r="G10" i="30"/>
  <c r="J8" i="30"/>
  <c r="J9" i="30" s="1"/>
  <c r="G15" i="6"/>
  <c r="H15" i="6" s="1"/>
  <c r="D16" i="6"/>
  <c r="J20" i="7"/>
  <c r="K19" i="7"/>
  <c r="L19" i="7" s="1"/>
  <c r="F54" i="4"/>
  <c r="K54" i="4" s="1"/>
  <c r="C55" i="4"/>
  <c r="G56" i="4"/>
  <c r="J55" i="4"/>
  <c r="C22" i="4"/>
  <c r="F21" i="4"/>
  <c r="G22" i="4"/>
  <c r="J21" i="4"/>
  <c r="K21" i="4" s="1"/>
  <c r="R23" i="20"/>
  <c r="O24" i="20"/>
  <c r="N23" i="20"/>
  <c r="S23" i="20" s="1"/>
  <c r="K24" i="20"/>
  <c r="G21" i="20"/>
  <c r="J20" i="20"/>
  <c r="C21" i="20"/>
  <c r="F20" i="20"/>
  <c r="J53" i="3"/>
  <c r="K53" i="3" s="1"/>
  <c r="G54" i="3"/>
  <c r="F54" i="3"/>
  <c r="C55" i="3"/>
  <c r="J21" i="3"/>
  <c r="K21" i="3" s="1"/>
  <c r="G22" i="3"/>
  <c r="F23" i="3"/>
  <c r="C24" i="3"/>
  <c r="L23" i="22"/>
  <c r="F24" i="22"/>
  <c r="L24" i="22" s="1"/>
  <c r="C25" i="22"/>
  <c r="J25" i="22"/>
  <c r="K25" i="22" s="1"/>
  <c r="G26" i="22"/>
  <c r="K23" i="21"/>
  <c r="H24" i="21"/>
  <c r="F22" i="21"/>
  <c r="G22" i="21" s="1"/>
  <c r="L22" i="21" s="1"/>
  <c r="C23" i="21"/>
  <c r="J121" i="2"/>
  <c r="G122" i="2"/>
  <c r="F121" i="2"/>
  <c r="C122" i="2"/>
  <c r="I97" i="2"/>
  <c r="J96" i="2"/>
  <c r="K96" i="2" s="1"/>
  <c r="J56" i="2"/>
  <c r="G57" i="2"/>
  <c r="F56" i="2"/>
  <c r="C57" i="2"/>
  <c r="G22" i="2"/>
  <c r="J21" i="2"/>
  <c r="F21" i="2"/>
  <c r="K21" i="2" s="1"/>
  <c r="C22" i="2"/>
  <c r="E79" i="1"/>
  <c r="G78" i="1"/>
  <c r="D59" i="1"/>
  <c r="G58" i="1"/>
  <c r="D38" i="1"/>
  <c r="G37" i="1"/>
  <c r="C15" i="20"/>
  <c r="G10" i="1"/>
  <c r="D11" i="1"/>
  <c r="B87" i="27"/>
  <c r="I86" i="27"/>
  <c r="H23" i="27"/>
  <c r="K22" i="27"/>
  <c r="K85" i="27"/>
  <c r="H86" i="27"/>
  <c r="H58" i="27"/>
  <c r="K57" i="27"/>
  <c r="L57" i="27" s="1"/>
  <c r="B64" i="27"/>
  <c r="I63" i="27"/>
  <c r="L20" i="27"/>
  <c r="C23" i="27"/>
  <c r="F22" i="27"/>
  <c r="G22" i="27" s="1"/>
  <c r="C60" i="27"/>
  <c r="F59" i="27"/>
  <c r="G59" i="27" s="1"/>
  <c r="L83" i="27"/>
  <c r="L21" i="27"/>
  <c r="F85" i="27"/>
  <c r="G85" i="27" s="1"/>
  <c r="L85" i="27" s="1"/>
  <c r="C86" i="27"/>
  <c r="L84" i="27"/>
  <c r="B26" i="27"/>
  <c r="I25" i="27"/>
  <c r="J10" i="30" l="1"/>
  <c r="I11" i="30"/>
  <c r="G11" i="30"/>
  <c r="G16" i="6"/>
  <c r="H16" i="6" s="1"/>
  <c r="D17" i="6"/>
  <c r="J21" i="7"/>
  <c r="K20" i="7"/>
  <c r="L20" i="7" s="1"/>
  <c r="C56" i="4"/>
  <c r="F55" i="4"/>
  <c r="K55" i="4" s="1"/>
  <c r="G57" i="4"/>
  <c r="J56" i="4"/>
  <c r="F22" i="4"/>
  <c r="C23" i="4"/>
  <c r="G23" i="4"/>
  <c r="J22" i="4"/>
  <c r="K22" i="4" s="1"/>
  <c r="R24" i="20"/>
  <c r="O25" i="20"/>
  <c r="K25" i="20"/>
  <c r="N24" i="20"/>
  <c r="S24" i="20" s="1"/>
  <c r="F21" i="20"/>
  <c r="C22" i="20"/>
  <c r="G22" i="20"/>
  <c r="J21" i="20"/>
  <c r="G55" i="3"/>
  <c r="J54" i="3"/>
  <c r="K54" i="3" s="1"/>
  <c r="F55" i="3"/>
  <c r="C56" i="3"/>
  <c r="G23" i="3"/>
  <c r="J22" i="3"/>
  <c r="K22" i="3" s="1"/>
  <c r="F24" i="3"/>
  <c r="C25" i="3"/>
  <c r="F25" i="22"/>
  <c r="L25" i="22" s="1"/>
  <c r="C26" i="22"/>
  <c r="J26" i="22"/>
  <c r="K26" i="22" s="1"/>
  <c r="G27" i="22"/>
  <c r="K24" i="21"/>
  <c r="H25" i="21"/>
  <c r="F23" i="21"/>
  <c r="G23" i="21" s="1"/>
  <c r="L23" i="21" s="1"/>
  <c r="C24" i="21"/>
  <c r="K121" i="2"/>
  <c r="J122" i="2"/>
  <c r="G123" i="2"/>
  <c r="F122" i="2"/>
  <c r="C123" i="2"/>
  <c r="I98" i="2"/>
  <c r="J97" i="2"/>
  <c r="K97" i="2" s="1"/>
  <c r="K56" i="2"/>
  <c r="J57" i="2"/>
  <c r="G58" i="2"/>
  <c r="C58" i="2"/>
  <c r="F57" i="2"/>
  <c r="J22" i="2"/>
  <c r="G23" i="2"/>
  <c r="C23" i="2"/>
  <c r="F22" i="2"/>
  <c r="K22" i="2" s="1"/>
  <c r="E80" i="1"/>
  <c r="G80" i="1" s="1"/>
  <c r="G79" i="1"/>
  <c r="D60" i="1"/>
  <c r="G59" i="1"/>
  <c r="D39" i="1"/>
  <c r="G38" i="1"/>
  <c r="G11" i="1"/>
  <c r="D12" i="1"/>
  <c r="F23" i="27"/>
  <c r="G23" i="27" s="1"/>
  <c r="C24" i="27"/>
  <c r="I64" i="27"/>
  <c r="B65" i="27"/>
  <c r="K23" i="27"/>
  <c r="H24" i="27"/>
  <c r="B27" i="27"/>
  <c r="I26" i="27"/>
  <c r="K58" i="27"/>
  <c r="L58" i="27" s="1"/>
  <c r="H59" i="27"/>
  <c r="F60" i="27"/>
  <c r="G60" i="27" s="1"/>
  <c r="C61" i="27"/>
  <c r="F86" i="27"/>
  <c r="G86" i="27" s="1"/>
  <c r="C87" i="27"/>
  <c r="H87" i="27"/>
  <c r="K86" i="27"/>
  <c r="L22" i="27"/>
  <c r="I87" i="27"/>
  <c r="B88" i="27"/>
  <c r="G12" i="30" l="1"/>
  <c r="I12" i="30"/>
  <c r="J11" i="30"/>
  <c r="G17" i="6"/>
  <c r="H17" i="6" s="1"/>
  <c r="D18" i="6"/>
  <c r="J22" i="7"/>
  <c r="K22" i="7" s="1"/>
  <c r="L22" i="7" s="1"/>
  <c r="K21" i="7"/>
  <c r="L21" i="7" s="1"/>
  <c r="K56" i="4"/>
  <c r="C57" i="4"/>
  <c r="F56" i="4"/>
  <c r="J57" i="4"/>
  <c r="G58" i="4"/>
  <c r="F23" i="4"/>
  <c r="C24" i="4"/>
  <c r="G24" i="4"/>
  <c r="J23" i="4"/>
  <c r="K23" i="4" s="1"/>
  <c r="O26" i="20"/>
  <c r="R25" i="20"/>
  <c r="N25" i="20"/>
  <c r="S25" i="20" s="1"/>
  <c r="K26" i="20"/>
  <c r="J22" i="20"/>
  <c r="G23" i="20"/>
  <c r="C23" i="20"/>
  <c r="F22" i="20"/>
  <c r="J55" i="3"/>
  <c r="K55" i="3" s="1"/>
  <c r="G56" i="3"/>
  <c r="F56" i="3"/>
  <c r="C57" i="3"/>
  <c r="J23" i="3"/>
  <c r="K23" i="3" s="1"/>
  <c r="G24" i="3"/>
  <c r="C26" i="3"/>
  <c r="F25" i="3"/>
  <c r="F26" i="22"/>
  <c r="L26" i="22" s="1"/>
  <c r="C27" i="22"/>
  <c r="J27" i="22"/>
  <c r="K27" i="22" s="1"/>
  <c r="G28" i="22"/>
  <c r="K25" i="21"/>
  <c r="H26" i="21"/>
  <c r="C25" i="21"/>
  <c r="F24" i="21"/>
  <c r="G24" i="21" s="1"/>
  <c r="L24" i="21" s="1"/>
  <c r="K122" i="2"/>
  <c r="J123" i="2"/>
  <c r="G124" i="2"/>
  <c r="F123" i="2"/>
  <c r="C124" i="2"/>
  <c r="I99" i="2"/>
  <c r="J98" i="2"/>
  <c r="K98" i="2" s="1"/>
  <c r="K57" i="2"/>
  <c r="J58" i="2"/>
  <c r="G59" i="2"/>
  <c r="C59" i="2"/>
  <c r="F58" i="2"/>
  <c r="K58" i="2" s="1"/>
  <c r="G24" i="2"/>
  <c r="J23" i="2"/>
  <c r="F23" i="2"/>
  <c r="K23" i="2" s="1"/>
  <c r="C24" i="2"/>
  <c r="G60" i="1"/>
  <c r="D61" i="1"/>
  <c r="G39" i="1"/>
  <c r="D40" i="1"/>
  <c r="G12" i="1"/>
  <c r="D13" i="1"/>
  <c r="K59" i="27"/>
  <c r="L59" i="27" s="1"/>
  <c r="H60" i="27"/>
  <c r="K87" i="27"/>
  <c r="H88" i="27"/>
  <c r="B66" i="27"/>
  <c r="I65" i="27"/>
  <c r="E65" i="27"/>
  <c r="B89" i="27"/>
  <c r="I88" i="27"/>
  <c r="C88" i="27"/>
  <c r="F87" i="27"/>
  <c r="G87" i="27" s="1"/>
  <c r="K24" i="27"/>
  <c r="H25" i="27"/>
  <c r="L86" i="27"/>
  <c r="F24" i="27"/>
  <c r="G24" i="27" s="1"/>
  <c r="C25" i="27"/>
  <c r="I27" i="27"/>
  <c r="B28" i="27"/>
  <c r="F61" i="27"/>
  <c r="G61" i="27" s="1"/>
  <c r="C62" i="27"/>
  <c r="L23" i="27"/>
  <c r="J12" i="30" l="1"/>
  <c r="I13" i="30"/>
  <c r="G13" i="30"/>
  <c r="D19" i="6"/>
  <c r="G18" i="6"/>
  <c r="H18" i="6" s="1"/>
  <c r="F57" i="4"/>
  <c r="K57" i="4" s="1"/>
  <c r="C58" i="4"/>
  <c r="J58" i="4"/>
  <c r="G59" i="4"/>
  <c r="C25" i="4"/>
  <c r="F24" i="4"/>
  <c r="J24" i="4"/>
  <c r="K24" i="4" s="1"/>
  <c r="G25" i="4"/>
  <c r="R26" i="20"/>
  <c r="O27" i="20"/>
  <c r="N26" i="20"/>
  <c r="S26" i="20" s="1"/>
  <c r="K27" i="20"/>
  <c r="C24" i="20"/>
  <c r="F23" i="20"/>
  <c r="G24" i="20"/>
  <c r="J23" i="20"/>
  <c r="G57" i="3"/>
  <c r="J56" i="3"/>
  <c r="K56" i="3" s="1"/>
  <c r="F57" i="3"/>
  <c r="C58" i="3"/>
  <c r="G25" i="3"/>
  <c r="J24" i="3"/>
  <c r="K24" i="3" s="1"/>
  <c r="C27" i="3"/>
  <c r="F26" i="3"/>
  <c r="F27" i="22"/>
  <c r="L27" i="22" s="1"/>
  <c r="C28" i="22"/>
  <c r="J28" i="22"/>
  <c r="K28" i="22" s="1"/>
  <c r="G29" i="22"/>
  <c r="H27" i="21"/>
  <c r="K26" i="21"/>
  <c r="C26" i="21"/>
  <c r="F25" i="21"/>
  <c r="G25" i="21" s="1"/>
  <c r="L25" i="21" s="1"/>
  <c r="K123" i="2"/>
  <c r="J124" i="2"/>
  <c r="G125" i="2"/>
  <c r="C125" i="2"/>
  <c r="F124" i="2"/>
  <c r="I100" i="2"/>
  <c r="J100" i="2" s="1"/>
  <c r="K100" i="2" s="1"/>
  <c r="J99" i="2"/>
  <c r="K99" i="2" s="1"/>
  <c r="J59" i="2"/>
  <c r="G60" i="2"/>
  <c r="C60" i="2"/>
  <c r="F59" i="2"/>
  <c r="K59" i="2" s="1"/>
  <c r="J24" i="2"/>
  <c r="G25" i="2"/>
  <c r="C25" i="2"/>
  <c r="F24" i="2"/>
  <c r="K24" i="2" s="1"/>
  <c r="D62" i="1"/>
  <c r="G61" i="1"/>
  <c r="G40" i="1"/>
  <c r="D41" i="1"/>
  <c r="D14" i="1"/>
  <c r="G13" i="1"/>
  <c r="L87" i="27"/>
  <c r="C26" i="27"/>
  <c r="F25" i="27"/>
  <c r="G25" i="27" s="1"/>
  <c r="H89" i="27"/>
  <c r="K88" i="27"/>
  <c r="F88" i="27"/>
  <c r="G88" i="27" s="1"/>
  <c r="L88" i="27" s="1"/>
  <c r="C89" i="27"/>
  <c r="B90" i="27"/>
  <c r="I89" i="27"/>
  <c r="L24" i="27"/>
  <c r="K60" i="27"/>
  <c r="L60" i="27" s="1"/>
  <c r="H61" i="27"/>
  <c r="F62" i="27"/>
  <c r="G62" i="27" s="1"/>
  <c r="C63" i="27"/>
  <c r="I28" i="27"/>
  <c r="B29" i="27"/>
  <c r="E28" i="27"/>
  <c r="I66" i="27"/>
  <c r="E66" i="27"/>
  <c r="B67" i="27"/>
  <c r="H26" i="27"/>
  <c r="K25" i="27"/>
  <c r="I14" i="30" l="1"/>
  <c r="G14" i="30"/>
  <c r="J13" i="30"/>
  <c r="D20" i="6"/>
  <c r="G19" i="6"/>
  <c r="H19" i="6" s="1"/>
  <c r="C59" i="4"/>
  <c r="F58" i="4"/>
  <c r="K58" i="4" s="1"/>
  <c r="J59" i="4"/>
  <c r="G60" i="4"/>
  <c r="C26" i="4"/>
  <c r="F25" i="4"/>
  <c r="J25" i="4"/>
  <c r="K25" i="4" s="1"/>
  <c r="G26" i="4"/>
  <c r="R27" i="20"/>
  <c r="O28" i="20"/>
  <c r="N27" i="20"/>
  <c r="S27" i="20" s="1"/>
  <c r="K28" i="20"/>
  <c r="G25" i="20"/>
  <c r="J24" i="20"/>
  <c r="C25" i="20"/>
  <c r="F24" i="20"/>
  <c r="J57" i="3"/>
  <c r="K57" i="3" s="1"/>
  <c r="G58" i="3"/>
  <c r="C59" i="3"/>
  <c r="F58" i="3"/>
  <c r="G26" i="3"/>
  <c r="J25" i="3"/>
  <c r="K25" i="3" s="1"/>
  <c r="C28" i="3"/>
  <c r="F27" i="3"/>
  <c r="F28" i="22"/>
  <c r="L28" i="22" s="1"/>
  <c r="C29" i="22"/>
  <c r="J29" i="22"/>
  <c r="K29" i="22" s="1"/>
  <c r="G30" i="22"/>
  <c r="H28" i="21"/>
  <c r="K27" i="21"/>
  <c r="C27" i="21"/>
  <c r="F26" i="21"/>
  <c r="G26" i="21" s="1"/>
  <c r="L26" i="21" s="1"/>
  <c r="K124" i="2"/>
  <c r="J125" i="2"/>
  <c r="G126" i="2"/>
  <c r="C126" i="2"/>
  <c r="F125" i="2"/>
  <c r="J60" i="2"/>
  <c r="G61" i="2"/>
  <c r="C61" i="2"/>
  <c r="F60" i="2"/>
  <c r="K60" i="2" s="1"/>
  <c r="J25" i="2"/>
  <c r="G26" i="2"/>
  <c r="C26" i="2"/>
  <c r="F25" i="2"/>
  <c r="K25" i="2" s="1"/>
  <c r="D63" i="1"/>
  <c r="G62" i="1"/>
  <c r="G41" i="1"/>
  <c r="D42" i="1"/>
  <c r="D15" i="1"/>
  <c r="G14" i="1"/>
  <c r="B91" i="27"/>
  <c r="I90" i="27"/>
  <c r="I29" i="27"/>
  <c r="E29" i="27"/>
  <c r="B30" i="27"/>
  <c r="K89" i="27"/>
  <c r="H90" i="27"/>
  <c r="F89" i="27"/>
  <c r="G89" i="27" s="1"/>
  <c r="L89" i="27" s="1"/>
  <c r="C90" i="27"/>
  <c r="C64" i="27"/>
  <c r="F63" i="27"/>
  <c r="G63" i="27" s="1"/>
  <c r="L25" i="27"/>
  <c r="K61" i="27"/>
  <c r="L61" i="27" s="1"/>
  <c r="H62" i="27"/>
  <c r="H27" i="27"/>
  <c r="K26" i="27"/>
  <c r="I67" i="27"/>
  <c r="E67" i="27"/>
  <c r="B68" i="27"/>
  <c r="C27" i="27"/>
  <c r="F26" i="27"/>
  <c r="G26" i="27" s="1"/>
  <c r="L26" i="27" s="1"/>
  <c r="J14" i="30" l="1"/>
  <c r="G15" i="30"/>
  <c r="I15" i="30"/>
  <c r="D21" i="6"/>
  <c r="G20" i="6"/>
  <c r="H20" i="6" s="1"/>
  <c r="F59" i="4"/>
  <c r="K59" i="4" s="1"/>
  <c r="C60" i="4"/>
  <c r="G61" i="4"/>
  <c r="J60" i="4"/>
  <c r="F26" i="4"/>
  <c r="C27" i="4"/>
  <c r="J26" i="4"/>
  <c r="K26" i="4" s="1"/>
  <c r="G27" i="4"/>
  <c r="R28" i="20"/>
  <c r="O29" i="20"/>
  <c r="N28" i="20"/>
  <c r="S28" i="20" s="1"/>
  <c r="K29" i="20"/>
  <c r="C26" i="20"/>
  <c r="F25" i="20"/>
  <c r="G26" i="20"/>
  <c r="J25" i="20"/>
  <c r="G59" i="3"/>
  <c r="J58" i="3"/>
  <c r="K58" i="3" s="1"/>
  <c r="C60" i="3"/>
  <c r="F59" i="3"/>
  <c r="G27" i="3"/>
  <c r="J26" i="3"/>
  <c r="K26" i="3" s="1"/>
  <c r="C29" i="3"/>
  <c r="F28" i="3"/>
  <c r="F29" i="22"/>
  <c r="L29" i="22" s="1"/>
  <c r="C30" i="22"/>
  <c r="G31" i="22"/>
  <c r="J30" i="22"/>
  <c r="K30" i="22" s="1"/>
  <c r="H29" i="21"/>
  <c r="K28" i="21"/>
  <c r="C28" i="21"/>
  <c r="F27" i="21"/>
  <c r="G27" i="21" s="1"/>
  <c r="L27" i="21" s="1"/>
  <c r="K125" i="2"/>
  <c r="G127" i="2"/>
  <c r="J126" i="2"/>
  <c r="C127" i="2"/>
  <c r="F126" i="2"/>
  <c r="J61" i="2"/>
  <c r="G62" i="2"/>
  <c r="C62" i="2"/>
  <c r="F61" i="2"/>
  <c r="K61" i="2" s="1"/>
  <c r="J26" i="2"/>
  <c r="G27" i="2"/>
  <c r="C27" i="2"/>
  <c r="F26" i="2"/>
  <c r="K26" i="2" s="1"/>
  <c r="D64" i="1"/>
  <c r="G63" i="1"/>
  <c r="D43" i="1"/>
  <c r="G42" i="1"/>
  <c r="G15" i="1"/>
  <c r="D16" i="1"/>
  <c r="F90" i="27"/>
  <c r="G90" i="27" s="1"/>
  <c r="C91" i="27"/>
  <c r="C54" i="27"/>
  <c r="C79" i="27" s="1"/>
  <c r="F27" i="27"/>
  <c r="G27" i="27" s="1"/>
  <c r="C28" i="27"/>
  <c r="E68" i="27"/>
  <c r="I68" i="27"/>
  <c r="B69" i="27"/>
  <c r="H28" i="27"/>
  <c r="K27" i="27"/>
  <c r="K62" i="27"/>
  <c r="L62" i="27" s="1"/>
  <c r="H63" i="27"/>
  <c r="F64" i="27"/>
  <c r="G64" i="27" s="1"/>
  <c r="C65" i="27"/>
  <c r="H91" i="27"/>
  <c r="K90" i="27"/>
  <c r="I30" i="27"/>
  <c r="B31" i="27"/>
  <c r="E30" i="27"/>
  <c r="B92" i="27"/>
  <c r="I91" i="27"/>
  <c r="E91" i="27"/>
  <c r="I16" i="30" l="1"/>
  <c r="G16" i="30"/>
  <c r="J15" i="30"/>
  <c r="G21" i="6"/>
  <c r="H21" i="6" s="1"/>
  <c r="D22" i="6"/>
  <c r="F60" i="4"/>
  <c r="C61" i="4"/>
  <c r="K60" i="4"/>
  <c r="G62" i="4"/>
  <c r="J61" i="4"/>
  <c r="F27" i="4"/>
  <c r="C28" i="4"/>
  <c r="J27" i="4"/>
  <c r="K27" i="4" s="1"/>
  <c r="G28" i="4"/>
  <c r="R29" i="20"/>
  <c r="O30" i="20"/>
  <c r="N29" i="20"/>
  <c r="S29" i="20" s="1"/>
  <c r="K30" i="20"/>
  <c r="G27" i="20"/>
  <c r="J26" i="20"/>
  <c r="F26" i="20"/>
  <c r="C27" i="20"/>
  <c r="J59" i="3"/>
  <c r="K59" i="3" s="1"/>
  <c r="G60" i="3"/>
  <c r="F60" i="3"/>
  <c r="C61" i="3"/>
  <c r="G28" i="3"/>
  <c r="J27" i="3"/>
  <c r="K27" i="3" s="1"/>
  <c r="C30" i="3"/>
  <c r="F29" i="3"/>
  <c r="F30" i="22"/>
  <c r="L30" i="22" s="1"/>
  <c r="C31" i="22"/>
  <c r="G32" i="22"/>
  <c r="J31" i="22"/>
  <c r="K31" i="22" s="1"/>
  <c r="H30" i="21"/>
  <c r="K29" i="21"/>
  <c r="C29" i="21"/>
  <c r="F28" i="21"/>
  <c r="G28" i="21" s="1"/>
  <c r="L28" i="21" s="1"/>
  <c r="K126" i="2"/>
  <c r="G128" i="2"/>
  <c r="J127" i="2"/>
  <c r="C128" i="2"/>
  <c r="F127" i="2"/>
  <c r="G63" i="2"/>
  <c r="J62" i="2"/>
  <c r="C63" i="2"/>
  <c r="F62" i="2"/>
  <c r="J27" i="2"/>
  <c r="G28" i="2"/>
  <c r="C28" i="2"/>
  <c r="F27" i="2"/>
  <c r="K27" i="2" s="1"/>
  <c r="D65" i="1"/>
  <c r="G64" i="1"/>
  <c r="D44" i="1"/>
  <c r="G43" i="1"/>
  <c r="G16" i="1"/>
  <c r="D17" i="1"/>
  <c r="K28" i="27"/>
  <c r="H29" i="27"/>
  <c r="H92" i="27"/>
  <c r="K91" i="27"/>
  <c r="B70" i="27"/>
  <c r="I69" i="27"/>
  <c r="E69" i="27"/>
  <c r="F65" i="27"/>
  <c r="G65" i="27" s="1"/>
  <c r="C66" i="27"/>
  <c r="F91" i="27"/>
  <c r="G91" i="27" s="1"/>
  <c r="L91" i="27" s="1"/>
  <c r="C92" i="27"/>
  <c r="L27" i="27"/>
  <c r="L90" i="27"/>
  <c r="I92" i="27"/>
  <c r="B93" i="27"/>
  <c r="E92" i="27"/>
  <c r="E31" i="27"/>
  <c r="I31" i="27"/>
  <c r="C29" i="27"/>
  <c r="F28" i="27"/>
  <c r="G28" i="27" s="1"/>
  <c r="H64" i="27"/>
  <c r="K63" i="27"/>
  <c r="L63" i="27" s="1"/>
  <c r="J16" i="30" l="1"/>
  <c r="I17" i="30"/>
  <c r="G17" i="30"/>
  <c r="G22" i="6"/>
  <c r="H22" i="6" s="1"/>
  <c r="D23" i="6"/>
  <c r="F61" i="4"/>
  <c r="C62" i="4"/>
  <c r="K61" i="4"/>
  <c r="G63" i="4"/>
  <c r="J62" i="4"/>
  <c r="F28" i="4"/>
  <c r="C29" i="4"/>
  <c r="G29" i="4"/>
  <c r="J28" i="4"/>
  <c r="K28" i="4" s="1"/>
  <c r="R30" i="20"/>
  <c r="O31" i="20"/>
  <c r="K31" i="20"/>
  <c r="N30" i="20"/>
  <c r="S30" i="20" s="1"/>
  <c r="C28" i="20"/>
  <c r="F27" i="20"/>
  <c r="J27" i="20"/>
  <c r="G28" i="20"/>
  <c r="K60" i="3"/>
  <c r="J60" i="3"/>
  <c r="G61" i="3"/>
  <c r="C62" i="3"/>
  <c r="F61" i="3"/>
  <c r="J28" i="3"/>
  <c r="K28" i="3" s="1"/>
  <c r="G29" i="3"/>
  <c r="C31" i="3"/>
  <c r="F30" i="3"/>
  <c r="L31" i="22"/>
  <c r="C32" i="22"/>
  <c r="F31" i="22"/>
  <c r="G33" i="22"/>
  <c r="J32" i="22"/>
  <c r="K32" i="22" s="1"/>
  <c r="H31" i="21"/>
  <c r="K30" i="21"/>
  <c r="C30" i="21"/>
  <c r="F29" i="21"/>
  <c r="G29" i="21" s="1"/>
  <c r="L29" i="21" s="1"/>
  <c r="G129" i="2"/>
  <c r="J128" i="2"/>
  <c r="K127" i="2"/>
  <c r="C129" i="2"/>
  <c r="F128" i="2"/>
  <c r="K62" i="2"/>
  <c r="G64" i="2"/>
  <c r="J63" i="2"/>
  <c r="C64" i="2"/>
  <c r="F63" i="2"/>
  <c r="K63" i="2" s="1"/>
  <c r="G29" i="2"/>
  <c r="J28" i="2"/>
  <c r="C29" i="2"/>
  <c r="F28" i="2"/>
  <c r="D66" i="1"/>
  <c r="G66" i="1" s="1"/>
  <c r="G65" i="1"/>
  <c r="D45" i="1"/>
  <c r="G45" i="1" s="1"/>
  <c r="G44" i="1"/>
  <c r="D18" i="1"/>
  <c r="L28" i="27"/>
  <c r="C30" i="27"/>
  <c r="F29" i="27"/>
  <c r="G29" i="27" s="1"/>
  <c r="I32" i="27"/>
  <c r="E32" i="27"/>
  <c r="K64" i="27"/>
  <c r="L64" i="27" s="1"/>
  <c r="H65" i="27"/>
  <c r="C67" i="27"/>
  <c r="F66" i="27"/>
  <c r="G66" i="27" s="1"/>
  <c r="E70" i="27"/>
  <c r="I70" i="27"/>
  <c r="F92" i="27"/>
  <c r="G92" i="27" s="1"/>
  <c r="C93" i="27"/>
  <c r="E93" i="27"/>
  <c r="I93" i="27"/>
  <c r="B94" i="27"/>
  <c r="H93" i="27"/>
  <c r="K92" i="27"/>
  <c r="K29" i="27"/>
  <c r="H30" i="27"/>
  <c r="I18" i="30" l="1"/>
  <c r="G18" i="30"/>
  <c r="J17" i="30"/>
  <c r="G23" i="6"/>
  <c r="H23" i="6" s="1"/>
  <c r="D24" i="6"/>
  <c r="F62" i="4"/>
  <c r="C63" i="4"/>
  <c r="K62" i="4"/>
  <c r="G64" i="4"/>
  <c r="J63" i="4"/>
  <c r="F29" i="4"/>
  <c r="C30" i="4"/>
  <c r="G30" i="4"/>
  <c r="J29" i="4"/>
  <c r="K29" i="4" s="1"/>
  <c r="R31" i="20"/>
  <c r="O32" i="20"/>
  <c r="N31" i="20"/>
  <c r="S31" i="20" s="1"/>
  <c r="K32" i="20"/>
  <c r="J28" i="20"/>
  <c r="G29" i="20"/>
  <c r="C29" i="20"/>
  <c r="F28" i="20"/>
  <c r="G62" i="3"/>
  <c r="J61" i="3"/>
  <c r="K61" i="3" s="1"/>
  <c r="C63" i="3"/>
  <c r="F62" i="3"/>
  <c r="G30" i="3"/>
  <c r="J29" i="3"/>
  <c r="K29" i="3" s="1"/>
  <c r="C32" i="3"/>
  <c r="F32" i="3" s="1"/>
  <c r="F31" i="3"/>
  <c r="C33" i="22"/>
  <c r="F32" i="22"/>
  <c r="L32" i="22" s="1"/>
  <c r="G34" i="22"/>
  <c r="J34" i="22" s="1"/>
  <c r="K34" i="22" s="1"/>
  <c r="J33" i="22"/>
  <c r="K33" i="22" s="1"/>
  <c r="H32" i="21"/>
  <c r="K32" i="21" s="1"/>
  <c r="K31" i="21"/>
  <c r="C31" i="21"/>
  <c r="F30" i="21"/>
  <c r="G30" i="21" s="1"/>
  <c r="L30" i="21" s="1"/>
  <c r="K128" i="2"/>
  <c r="G130" i="2"/>
  <c r="J129" i="2"/>
  <c r="C130" i="2"/>
  <c r="F129" i="2"/>
  <c r="G65" i="2"/>
  <c r="J64" i="2"/>
  <c r="C65" i="2"/>
  <c r="F64" i="2"/>
  <c r="K28" i="2"/>
  <c r="G30" i="2"/>
  <c r="J29" i="2"/>
  <c r="F29" i="2"/>
  <c r="C30" i="2"/>
  <c r="D19" i="1"/>
  <c r="L92" i="27"/>
  <c r="K30" i="27"/>
  <c r="H31" i="27"/>
  <c r="F67" i="27"/>
  <c r="G67" i="27" s="1"/>
  <c r="C68" i="27"/>
  <c r="H66" i="27"/>
  <c r="K65" i="27"/>
  <c r="L65" i="27" s="1"/>
  <c r="L29" i="27"/>
  <c r="C94" i="27"/>
  <c r="F93" i="27"/>
  <c r="G93" i="27" s="1"/>
  <c r="L93" i="27" s="1"/>
  <c r="K93" i="27"/>
  <c r="H94" i="27"/>
  <c r="B95" i="27"/>
  <c r="I94" i="27"/>
  <c r="E94" i="27"/>
  <c r="F30" i="27"/>
  <c r="G30" i="27" s="1"/>
  <c r="L30" i="27" s="1"/>
  <c r="C31" i="27"/>
  <c r="J18" i="30" l="1"/>
  <c r="I19" i="30"/>
  <c r="G19" i="30"/>
  <c r="G24" i="6"/>
  <c r="H24" i="6" s="1"/>
  <c r="D25" i="6"/>
  <c r="F63" i="4"/>
  <c r="C64" i="4"/>
  <c r="K63" i="4"/>
  <c r="G65" i="4"/>
  <c r="J65" i="4" s="1"/>
  <c r="J64" i="4"/>
  <c r="C31" i="4"/>
  <c r="F30" i="4"/>
  <c r="G31" i="4"/>
  <c r="J30" i="4"/>
  <c r="O33" i="20"/>
  <c r="R33" i="20" s="1"/>
  <c r="R32" i="20"/>
  <c r="K33" i="20"/>
  <c r="N33" i="20" s="1"/>
  <c r="S33" i="20" s="1"/>
  <c r="N32" i="20"/>
  <c r="S32" i="20" s="1"/>
  <c r="C30" i="20"/>
  <c r="F29" i="20"/>
  <c r="J29" i="20"/>
  <c r="G30" i="20"/>
  <c r="G63" i="3"/>
  <c r="J62" i="3"/>
  <c r="K62" i="3"/>
  <c r="C64" i="3"/>
  <c r="F64" i="3" s="1"/>
  <c r="F63" i="3"/>
  <c r="G31" i="3"/>
  <c r="J30" i="3"/>
  <c r="K30" i="3" s="1"/>
  <c r="C34" i="22"/>
  <c r="F34" i="22" s="1"/>
  <c r="L34" i="22" s="1"/>
  <c r="F33" i="22"/>
  <c r="L33" i="22" s="1"/>
  <c r="C32" i="21"/>
  <c r="F32" i="21" s="1"/>
  <c r="G32" i="21" s="1"/>
  <c r="L32" i="21" s="1"/>
  <c r="F31" i="21"/>
  <c r="G31" i="21" s="1"/>
  <c r="L31" i="21" s="1"/>
  <c r="G131" i="2"/>
  <c r="J131" i="2" s="1"/>
  <c r="J130" i="2"/>
  <c r="K129" i="2"/>
  <c r="C131" i="2"/>
  <c r="F131" i="2" s="1"/>
  <c r="K131" i="2" s="1"/>
  <c r="F130" i="2"/>
  <c r="K130" i="2" s="1"/>
  <c r="K64" i="2"/>
  <c r="G66" i="2"/>
  <c r="J66" i="2" s="1"/>
  <c r="J65" i="2"/>
  <c r="C66" i="2"/>
  <c r="F66" i="2" s="1"/>
  <c r="F65" i="2"/>
  <c r="K65" i="2" s="1"/>
  <c r="K29" i="2"/>
  <c r="G31" i="2"/>
  <c r="J31" i="2" s="1"/>
  <c r="J30" i="2"/>
  <c r="C31" i="2"/>
  <c r="F31" i="2" s="1"/>
  <c r="F30" i="2"/>
  <c r="D21" i="1"/>
  <c r="C69" i="27"/>
  <c r="F68" i="27"/>
  <c r="G68" i="27" s="1"/>
  <c r="K94" i="27"/>
  <c r="H95" i="27"/>
  <c r="H67" i="27"/>
  <c r="K66" i="27"/>
  <c r="L66" i="27" s="1"/>
  <c r="F31" i="27"/>
  <c r="G31" i="27" s="1"/>
  <c r="C32" i="27"/>
  <c r="F32" i="27" s="1"/>
  <c r="G32" i="27" s="1"/>
  <c r="K31" i="27"/>
  <c r="H32" i="27"/>
  <c r="K32" i="27" s="1"/>
  <c r="F94" i="27"/>
  <c r="G94" i="27" s="1"/>
  <c r="C95" i="27"/>
  <c r="I95" i="27"/>
  <c r="E95" i="27"/>
  <c r="I20" i="30" l="1"/>
  <c r="G20" i="30"/>
  <c r="J19" i="30"/>
  <c r="G25" i="6"/>
  <c r="H25" i="6" s="1"/>
  <c r="D26" i="6"/>
  <c r="C65" i="4"/>
  <c r="F65" i="4" s="1"/>
  <c r="K65" i="4" s="1"/>
  <c r="F64" i="4"/>
  <c r="K64" i="4" s="1"/>
  <c r="K30" i="4"/>
  <c r="C32" i="4"/>
  <c r="F32" i="4" s="1"/>
  <c r="F31" i="4"/>
  <c r="G32" i="4"/>
  <c r="J32" i="4" s="1"/>
  <c r="K32" i="4" s="1"/>
  <c r="J31" i="4"/>
  <c r="G31" i="20"/>
  <c r="J30" i="20"/>
  <c r="C31" i="20"/>
  <c r="F30" i="20"/>
  <c r="G64" i="3"/>
  <c r="J64" i="3" s="1"/>
  <c r="K64" i="3" s="1"/>
  <c r="J63" i="3"/>
  <c r="K63" i="3" s="1"/>
  <c r="G32" i="3"/>
  <c r="J32" i="3" s="1"/>
  <c r="K32" i="3" s="1"/>
  <c r="J31" i="3"/>
  <c r="K31" i="3" s="1"/>
  <c r="K66" i="2"/>
  <c r="K30" i="2"/>
  <c r="K31" i="2"/>
  <c r="D22" i="1"/>
  <c r="L94" i="27"/>
  <c r="L32" i="27"/>
  <c r="K95" i="27"/>
  <c r="H68" i="27"/>
  <c r="K67" i="27"/>
  <c r="L67" i="27" s="1"/>
  <c r="L31" i="27"/>
  <c r="F95" i="27"/>
  <c r="G95" i="27" s="1"/>
  <c r="C70" i="27"/>
  <c r="F70" i="27" s="1"/>
  <c r="G70" i="27" s="1"/>
  <c r="F69" i="27"/>
  <c r="G69" i="27" s="1"/>
  <c r="I21" i="30" l="1"/>
  <c r="G21" i="30"/>
  <c r="J20" i="30"/>
  <c r="G26" i="6"/>
  <c r="H26" i="6" s="1"/>
  <c r="D27" i="6"/>
  <c r="K31" i="4"/>
  <c r="F31" i="20"/>
  <c r="C32" i="20"/>
  <c r="J31" i="20"/>
  <c r="G32" i="20"/>
  <c r="L95" i="27"/>
  <c r="K68" i="27"/>
  <c r="L68" i="27" s="1"/>
  <c r="H69" i="27"/>
  <c r="J21" i="30" l="1"/>
  <c r="G22" i="30"/>
  <c r="I22" i="30"/>
  <c r="G27" i="6"/>
  <c r="H27" i="6" s="1"/>
  <c r="D28" i="6"/>
  <c r="G33" i="20"/>
  <c r="J33" i="20" s="1"/>
  <c r="J32" i="20"/>
  <c r="F32" i="20"/>
  <c r="C33" i="20"/>
  <c r="F33" i="20" s="1"/>
  <c r="K69" i="27"/>
  <c r="L69" i="27" s="1"/>
  <c r="H70" i="27"/>
  <c r="K70" i="27" s="1"/>
  <c r="L70" i="27" s="1"/>
  <c r="J22" i="30" l="1"/>
  <c r="I23" i="30"/>
  <c r="G23" i="30"/>
  <c r="G28" i="6"/>
  <c r="H28" i="6" s="1"/>
  <c r="D29" i="6"/>
  <c r="B13" i="6"/>
  <c r="B14" i="6" s="1"/>
  <c r="B15" i="6" s="1"/>
  <c r="B16" i="6" s="1"/>
  <c r="B17" i="6" s="1"/>
  <c r="B18" i="6" s="1"/>
  <c r="B19" i="6" s="1"/>
  <c r="B20" i="6" s="1"/>
  <c r="B21" i="6" s="1"/>
  <c r="B22" i="6" s="1"/>
  <c r="B23" i="6" s="1"/>
  <c r="B24" i="6" s="1"/>
  <c r="B25" i="6" s="1"/>
  <c r="B26" i="6" s="1"/>
  <c r="B27" i="6" s="1"/>
  <c r="B28" i="6" s="1"/>
  <c r="B29" i="6" s="1"/>
  <c r="B30" i="6" s="1"/>
  <c r="B31" i="6" s="1"/>
  <c r="B32" i="6" s="1"/>
  <c r="B16" i="7"/>
  <c r="B17" i="7" s="1"/>
  <c r="B18" i="7" s="1"/>
  <c r="B19" i="7" s="1"/>
  <c r="B20" i="7" s="1"/>
  <c r="B21" i="7" s="1"/>
  <c r="B22" i="7" s="1"/>
  <c r="B23" i="7" s="1"/>
  <c r="B24" i="7" s="1"/>
  <c r="B25" i="7" s="1"/>
  <c r="B26" i="7" s="1"/>
  <c r="B27" i="7" s="1"/>
  <c r="B28" i="7" s="1"/>
  <c r="B29" i="7" s="1"/>
  <c r="B30" i="7" s="1"/>
  <c r="B31" i="7" s="1"/>
  <c r="B32" i="7" s="1"/>
  <c r="B33" i="7" s="1"/>
  <c r="B34" i="7" s="1"/>
  <c r="B35" i="7" s="1"/>
  <c r="B17" i="5"/>
  <c r="B18" i="5" s="1"/>
  <c r="B19" i="5" s="1"/>
  <c r="B20" i="5" s="1"/>
  <c r="B21" i="5" s="1"/>
  <c r="B22" i="5" s="1"/>
  <c r="B23" i="5" s="1"/>
  <c r="B24" i="5" s="1"/>
  <c r="B25" i="5" s="1"/>
  <c r="B26" i="5" s="1"/>
  <c r="B27" i="5" s="1"/>
  <c r="B28" i="5" s="1"/>
  <c r="B29" i="5" s="1"/>
  <c r="B30" i="5" s="1"/>
  <c r="B31" i="5" s="1"/>
  <c r="B32" i="5" s="1"/>
  <c r="B33" i="5" s="1"/>
  <c r="B34" i="5" s="1"/>
  <c r="B35" i="5" s="1"/>
  <c r="B36" i="5" s="1"/>
  <c r="D46" i="4"/>
  <c r="C46" i="4"/>
  <c r="D45" i="4"/>
  <c r="C45" i="4"/>
  <c r="C47" i="4"/>
  <c r="B19" i="20"/>
  <c r="B49" i="3"/>
  <c r="C46" i="3"/>
  <c r="D45" i="3"/>
  <c r="C45" i="3"/>
  <c r="D44" i="3"/>
  <c r="C44" i="3"/>
  <c r="B18" i="3"/>
  <c r="B21" i="22"/>
  <c r="B20" i="21"/>
  <c r="B21" i="21" s="1"/>
  <c r="B22" i="21" s="1"/>
  <c r="B23" i="21" s="1"/>
  <c r="C84" i="2"/>
  <c r="C115" i="2" s="1"/>
  <c r="D49" i="1"/>
  <c r="D69" i="1" s="1"/>
  <c r="C34" i="1"/>
  <c r="C35" i="1" s="1"/>
  <c r="C36" i="1" s="1"/>
  <c r="C37" i="1" s="1"/>
  <c r="C38" i="1" s="1"/>
  <c r="C39" i="1" s="1"/>
  <c r="C40" i="1" s="1"/>
  <c r="C41" i="1" s="1"/>
  <c r="D28" i="1"/>
  <c r="C10" i="1"/>
  <c r="C11" i="1" s="1"/>
  <c r="C12" i="1" s="1"/>
  <c r="C13" i="1" s="1"/>
  <c r="C14" i="1" s="1"/>
  <c r="C15" i="1" s="1"/>
  <c r="C16" i="1" s="1"/>
  <c r="C17" i="1" s="1"/>
  <c r="I24" i="30" l="1"/>
  <c r="G24" i="30"/>
  <c r="J23" i="30"/>
  <c r="G29" i="6"/>
  <c r="H29" i="6" s="1"/>
  <c r="D30" i="6"/>
  <c r="C18" i="1"/>
  <c r="F17" i="1"/>
  <c r="G17" i="1" s="1"/>
  <c r="B50" i="4"/>
  <c r="B20" i="20"/>
  <c r="B19" i="3"/>
  <c r="B50" i="3"/>
  <c r="B22" i="22"/>
  <c r="B24" i="21"/>
  <c r="C42" i="1"/>
  <c r="B18" i="4"/>
  <c r="B87" i="2"/>
  <c r="B54" i="2"/>
  <c r="B19" i="2"/>
  <c r="B20" i="2" s="1"/>
  <c r="B21" i="2" s="1"/>
  <c r="B22" i="2" s="1"/>
  <c r="B23" i="2" s="1"/>
  <c r="J24" i="30" l="1"/>
  <c r="I25" i="30"/>
  <c r="G25" i="30"/>
  <c r="D31" i="6"/>
  <c r="G30" i="6"/>
  <c r="H30" i="6" s="1"/>
  <c r="C19" i="1"/>
  <c r="F18" i="1"/>
  <c r="G18" i="1" s="1"/>
  <c r="B51" i="4"/>
  <c r="B21" i="20"/>
  <c r="B51" i="3"/>
  <c r="B20" i="3"/>
  <c r="B23" i="22"/>
  <c r="B25" i="21"/>
  <c r="C43" i="1"/>
  <c r="B55" i="2"/>
  <c r="B24" i="2"/>
  <c r="B19" i="4"/>
  <c r="B118" i="2"/>
  <c r="B88" i="2"/>
  <c r="B89" i="2" s="1"/>
  <c r="B90" i="2" s="1"/>
  <c r="B91" i="2" s="1"/>
  <c r="B92" i="2" s="1"/>
  <c r="B93" i="2" s="1"/>
  <c r="C74" i="1"/>
  <c r="C55" i="1"/>
  <c r="G26" i="30" l="1"/>
  <c r="I26" i="30"/>
  <c r="J25" i="30"/>
  <c r="D32" i="6"/>
  <c r="G32" i="6" s="1"/>
  <c r="H32" i="6" s="1"/>
  <c r="G31" i="6"/>
  <c r="H31" i="6" s="1"/>
  <c r="C21" i="1"/>
  <c r="F19" i="1"/>
  <c r="G19" i="1" s="1"/>
  <c r="B52" i="4"/>
  <c r="B22" i="20"/>
  <c r="B21" i="3"/>
  <c r="B52" i="3"/>
  <c r="B24" i="22"/>
  <c r="B26" i="21"/>
  <c r="C44" i="1"/>
  <c r="C75" i="1"/>
  <c r="B94" i="2"/>
  <c r="B119" i="2"/>
  <c r="B56" i="2"/>
  <c r="B25" i="2"/>
  <c r="C56" i="1"/>
  <c r="B20" i="4"/>
  <c r="J26" i="30" l="1"/>
  <c r="G27" i="30"/>
  <c r="I27" i="30"/>
  <c r="F22" i="1"/>
  <c r="G22" i="1" s="1"/>
  <c r="F21" i="1"/>
  <c r="G21" i="1" s="1"/>
  <c r="B53" i="4"/>
  <c r="B23" i="20"/>
  <c r="B53" i="3"/>
  <c r="B22" i="3"/>
  <c r="B25" i="22"/>
  <c r="B27" i="21"/>
  <c r="C45" i="1"/>
  <c r="C76" i="1"/>
  <c r="B57" i="2"/>
  <c r="B120" i="2"/>
  <c r="B95" i="2"/>
  <c r="B26" i="2"/>
  <c r="C57" i="1"/>
  <c r="B21" i="4"/>
  <c r="B22" i="4" s="1"/>
  <c r="B23" i="4" s="1"/>
  <c r="B24" i="4" s="1"/>
  <c r="B25" i="4" s="1"/>
  <c r="B26" i="4" s="1"/>
  <c r="D48" i="23"/>
  <c r="J27" i="30" l="1"/>
  <c r="I28" i="30"/>
  <c r="G28" i="30"/>
  <c r="B54" i="4"/>
  <c r="B55" i="4" s="1"/>
  <c r="B56" i="4" s="1"/>
  <c r="B57" i="4" s="1"/>
  <c r="B58" i="4" s="1"/>
  <c r="B59" i="4" s="1"/>
  <c r="B24" i="20"/>
  <c r="B25" i="20" s="1"/>
  <c r="B23" i="3"/>
  <c r="B54" i="3"/>
  <c r="B26" i="22"/>
  <c r="B28" i="21"/>
  <c r="C77" i="1"/>
  <c r="B121" i="2"/>
  <c r="B96" i="2"/>
  <c r="B58" i="2"/>
  <c r="B27" i="2"/>
  <c r="C58" i="1"/>
  <c r="B27" i="4"/>
  <c r="C14" i="18"/>
  <c r="I29" i="30" l="1"/>
  <c r="G29" i="30"/>
  <c r="J28" i="30"/>
  <c r="B60" i="4"/>
  <c r="B26" i="20"/>
  <c r="B24" i="3"/>
  <c r="B55" i="3"/>
  <c r="B56" i="3" s="1"/>
  <c r="B25" i="3"/>
  <c r="B27" i="22"/>
  <c r="B29" i="21"/>
  <c r="C78" i="1"/>
  <c r="C79" i="1" s="1"/>
  <c r="C80" i="1" s="1"/>
  <c r="C81" i="1" s="1"/>
  <c r="C82" i="1" s="1"/>
  <c r="C83" i="1" s="1"/>
  <c r="C84" i="1" s="1"/>
  <c r="C85" i="1" s="1"/>
  <c r="C86" i="1" s="1"/>
  <c r="B97" i="2"/>
  <c r="B59" i="2"/>
  <c r="B122" i="2"/>
  <c r="B28" i="2"/>
  <c r="C59" i="1"/>
  <c r="C60" i="1" s="1"/>
  <c r="C61" i="1" s="1"/>
  <c r="C62" i="1" s="1"/>
  <c r="C63" i="1" s="1"/>
  <c r="C64" i="1" s="1"/>
  <c r="C65" i="1" s="1"/>
  <c r="C66" i="1" s="1"/>
  <c r="B28" i="4"/>
  <c r="C22" i="18"/>
  <c r="C30" i="18" s="1"/>
  <c r="I7" i="18"/>
  <c r="E168" i="19"/>
  <c r="J29" i="30" l="1"/>
  <c r="I30" i="30"/>
  <c r="J30" i="30" s="1"/>
  <c r="G30" i="30"/>
  <c r="B61" i="4"/>
  <c r="B27" i="20"/>
  <c r="B26" i="3"/>
  <c r="B57" i="3"/>
  <c r="B28" i="22"/>
  <c r="B30" i="21"/>
  <c r="B123" i="2"/>
  <c r="B60" i="2"/>
  <c r="B98" i="2"/>
  <c r="B29" i="2"/>
  <c r="B29" i="4"/>
  <c r="I31" i="30" l="1"/>
  <c r="G31" i="30"/>
  <c r="B62" i="4"/>
  <c r="B28" i="20"/>
  <c r="B58" i="3"/>
  <c r="B27" i="3"/>
  <c r="B29" i="22"/>
  <c r="B31" i="21"/>
  <c r="B99" i="2"/>
  <c r="B61" i="2"/>
  <c r="B62" i="2" s="1"/>
  <c r="B63" i="2" s="1"/>
  <c r="B64" i="2" s="1"/>
  <c r="B65" i="2" s="1"/>
  <c r="B66" i="2" s="1"/>
  <c r="B124" i="2"/>
  <c r="B30" i="2"/>
  <c r="B30" i="4"/>
  <c r="E18" i="23"/>
  <c r="E39" i="23"/>
  <c r="C39" i="23"/>
  <c r="K39" i="23"/>
  <c r="I39" i="23"/>
  <c r="K18" i="23"/>
  <c r="I18" i="23"/>
  <c r="G32" i="30" l="1"/>
  <c r="I32" i="30"/>
  <c r="J31" i="30"/>
  <c r="B63" i="4"/>
  <c r="B29" i="20"/>
  <c r="B28" i="3"/>
  <c r="B59" i="3"/>
  <c r="B30" i="22"/>
  <c r="B32" i="21"/>
  <c r="B125" i="2"/>
  <c r="B100" i="2"/>
  <c r="B31" i="2"/>
  <c r="B31" i="4"/>
  <c r="C18" i="23"/>
  <c r="C19" i="23" s="1"/>
  <c r="C20" i="23" s="1"/>
  <c r="C40" i="23"/>
  <c r="C41" i="23" s="1"/>
  <c r="I19" i="23"/>
  <c r="I20" i="23" s="1"/>
  <c r="I40" i="23"/>
  <c r="I41" i="23" s="1"/>
  <c r="J32" i="30" l="1"/>
  <c r="G33" i="30"/>
  <c r="I33" i="30"/>
  <c r="B64" i="4"/>
  <c r="B30" i="20"/>
  <c r="B60" i="3"/>
  <c r="B29" i="3"/>
  <c r="B31" i="22"/>
  <c r="B126" i="2"/>
  <c r="B127" i="2" s="1"/>
  <c r="B128" i="2" s="1"/>
  <c r="B129" i="2" s="1"/>
  <c r="B130" i="2" s="1"/>
  <c r="B131" i="2" s="1"/>
  <c r="B32" i="4"/>
  <c r="L12" i="14"/>
  <c r="C50" i="14"/>
  <c r="E39" i="14"/>
  <c r="C33" i="14"/>
  <c r="C53" i="14" s="1"/>
  <c r="G19" i="14"/>
  <c r="C54" i="14" s="1"/>
  <c r="E19" i="14"/>
  <c r="E23" i="14" s="1"/>
  <c r="C19" i="14"/>
  <c r="I13" i="14"/>
  <c r="K13" i="14" s="1"/>
  <c r="L13" i="14" s="1"/>
  <c r="P12" i="14"/>
  <c r="Q12" i="14" s="1"/>
  <c r="K12" i="14"/>
  <c r="F8" i="16"/>
  <c r="E8" i="16"/>
  <c r="F7" i="16"/>
  <c r="E7" i="16"/>
  <c r="F6" i="16"/>
  <c r="E6" i="16"/>
  <c r="F5" i="16"/>
  <c r="E5" i="16"/>
  <c r="C9" i="17"/>
  <c r="G8" i="18"/>
  <c r="E190" i="19"/>
  <c r="C191" i="19" s="1"/>
  <c r="D189" i="19"/>
  <c r="D182" i="19"/>
  <c r="E183" i="19" s="1"/>
  <c r="C184" i="19" s="1"/>
  <c r="D174" i="19"/>
  <c r="E175" i="19" s="1"/>
  <c r="C176" i="19" s="1"/>
  <c r="C169" i="19"/>
  <c r="E160" i="19"/>
  <c r="C161" i="19" s="1"/>
  <c r="E151" i="19"/>
  <c r="C152" i="19" s="1"/>
  <c r="G116" i="19"/>
  <c r="G108" i="19"/>
  <c r="G97" i="19"/>
  <c r="G84" i="19"/>
  <c r="G34" i="30" l="1"/>
  <c r="I34" i="30"/>
  <c r="J33" i="30"/>
  <c r="B65" i="4"/>
  <c r="B31" i="20"/>
  <c r="B30" i="3"/>
  <c r="B61" i="3"/>
  <c r="B32" i="22"/>
  <c r="B33" i="22" s="1"/>
  <c r="B34" i="22" s="1"/>
  <c r="N13" i="14"/>
  <c r="P13" i="14" s="1"/>
  <c r="Q13" i="14"/>
  <c r="N14" i="14"/>
  <c r="P14" i="14" s="1"/>
  <c r="N15" i="14" s="1"/>
  <c r="P15" i="14" s="1"/>
  <c r="N16" i="14" s="1"/>
  <c r="P16" i="14" s="1"/>
  <c r="N17" i="14" s="1"/>
  <c r="P17" i="14" s="1"/>
  <c r="N18" i="14" s="1"/>
  <c r="P18" i="14" s="1"/>
  <c r="N19" i="14" s="1"/>
  <c r="P19" i="14" s="1"/>
  <c r="N20" i="14" s="1"/>
  <c r="P20" i="14" s="1"/>
  <c r="N21" i="14" s="1"/>
  <c r="P21" i="14" s="1"/>
  <c r="D25" i="14" s="1"/>
  <c r="C55" i="14"/>
  <c r="I14" i="14"/>
  <c r="K14" i="14" s="1"/>
  <c r="I15" i="14" s="1"/>
  <c r="K15" i="14" s="1"/>
  <c r="I16" i="14" s="1"/>
  <c r="K16" i="14" s="1"/>
  <c r="I17" i="14" s="1"/>
  <c r="K17" i="14" s="1"/>
  <c r="I18" i="14" s="1"/>
  <c r="K18" i="14" s="1"/>
  <c r="I19" i="14" s="1"/>
  <c r="K19" i="14" s="1"/>
  <c r="I20" i="14" s="1"/>
  <c r="K20" i="14" s="1"/>
  <c r="I21" i="14" s="1"/>
  <c r="K21" i="14" s="1"/>
  <c r="C25" i="14" s="1"/>
  <c r="G9" i="18"/>
  <c r="J34" i="30" l="1"/>
  <c r="I35" i="30"/>
  <c r="G35" i="30"/>
  <c r="I9" i="18"/>
  <c r="J9" i="18" s="1"/>
  <c r="B32" i="20"/>
  <c r="B62" i="3"/>
  <c r="B31" i="3"/>
  <c r="G10" i="18"/>
  <c r="Q14" i="14"/>
  <c r="Q15" i="14" s="1"/>
  <c r="Q16" i="14" s="1"/>
  <c r="Q17" i="14" s="1"/>
  <c r="Q18" i="14" s="1"/>
  <c r="Q19" i="14" s="1"/>
  <c r="Q20" i="14" s="1"/>
  <c r="Q21" i="14" s="1"/>
  <c r="D27" i="14" s="1"/>
  <c r="N43" i="14"/>
  <c r="P43" i="14" s="1"/>
  <c r="N44" i="14" s="1"/>
  <c r="P44" i="14" s="1"/>
  <c r="N45" i="14" s="1"/>
  <c r="P45" i="14" s="1"/>
  <c r="N46" i="14" s="1"/>
  <c r="P46" i="14" s="1"/>
  <c r="N47" i="14" s="1"/>
  <c r="P47" i="14" s="1"/>
  <c r="N48" i="14" s="1"/>
  <c r="P48" i="14" s="1"/>
  <c r="N49" i="14" s="1"/>
  <c r="P49" i="14" s="1"/>
  <c r="N50" i="14" s="1"/>
  <c r="P50" i="14" s="1"/>
  <c r="N51" i="14" s="1"/>
  <c r="P51" i="14" s="1"/>
  <c r="N52" i="14" s="1"/>
  <c r="P52" i="14" s="1"/>
  <c r="D42" i="14" s="1"/>
  <c r="E31" i="14"/>
  <c r="I43" i="14"/>
  <c r="K43" i="14" s="1"/>
  <c r="I44" i="14" s="1"/>
  <c r="K44" i="14" s="1"/>
  <c r="I45" i="14" s="1"/>
  <c r="K45" i="14" s="1"/>
  <c r="I46" i="14" s="1"/>
  <c r="K46" i="14" s="1"/>
  <c r="I47" i="14" s="1"/>
  <c r="K47" i="14" s="1"/>
  <c r="I48" i="14" s="1"/>
  <c r="K48" i="14" s="1"/>
  <c r="I49" i="14" s="1"/>
  <c r="K49" i="14" s="1"/>
  <c r="I50" i="14" s="1"/>
  <c r="K50" i="14" s="1"/>
  <c r="I51" i="14" s="1"/>
  <c r="K51" i="14" s="1"/>
  <c r="I52" i="14" s="1"/>
  <c r="K52" i="14" s="1"/>
  <c r="C42" i="14" s="1"/>
  <c r="L14" i="14"/>
  <c r="L15" i="14" s="1"/>
  <c r="L16" i="14" s="1"/>
  <c r="L17" i="14" s="1"/>
  <c r="L18" i="14" s="1"/>
  <c r="L19" i="14" s="1"/>
  <c r="L20" i="14" s="1"/>
  <c r="L21" i="14" s="1"/>
  <c r="C27" i="14" s="1"/>
  <c r="G36" i="30" l="1"/>
  <c r="I36" i="30"/>
  <c r="J35" i="30"/>
  <c r="I10" i="18"/>
  <c r="J10" i="18" s="1"/>
  <c r="B33" i="20"/>
  <c r="B32" i="3"/>
  <c r="B63" i="3"/>
  <c r="E48" i="14"/>
  <c r="E51" i="14" s="1"/>
  <c r="E38" i="14"/>
  <c r="E34" i="14"/>
  <c r="L43" i="14"/>
  <c r="L44" i="14" s="1"/>
  <c r="L45" i="14" s="1"/>
  <c r="L46" i="14" s="1"/>
  <c r="L47" i="14" s="1"/>
  <c r="L48" i="14" s="1"/>
  <c r="L49" i="14" s="1"/>
  <c r="L50" i="14" s="1"/>
  <c r="L51" i="14" s="1"/>
  <c r="L52" i="14" s="1"/>
  <c r="C44" i="14" s="1"/>
  <c r="C46" i="14" s="1"/>
  <c r="C29" i="14"/>
  <c r="C30" i="14"/>
  <c r="Q43" i="14"/>
  <c r="Q44" i="14" s="1"/>
  <c r="Q45" i="14" s="1"/>
  <c r="Q46" i="14" s="1"/>
  <c r="Q47" i="14" s="1"/>
  <c r="Q48" i="14" s="1"/>
  <c r="Q49" i="14" s="1"/>
  <c r="Q50" i="14" s="1"/>
  <c r="Q51" i="14" s="1"/>
  <c r="Q52" i="14" s="1"/>
  <c r="D44" i="14" s="1"/>
  <c r="C47" i="14" s="1"/>
  <c r="J36" i="30" l="1"/>
  <c r="I37" i="30"/>
  <c r="G37" i="30"/>
  <c r="I11" i="18"/>
  <c r="I12" i="18" s="1"/>
  <c r="I13" i="18" s="1"/>
  <c r="I14" i="18" s="1"/>
  <c r="I15" i="18" s="1"/>
  <c r="I16" i="18" s="1"/>
  <c r="I17" i="18" s="1"/>
  <c r="I18" i="18" s="1"/>
  <c r="I19" i="18" s="1"/>
  <c r="I20" i="18" s="1"/>
  <c r="I21" i="18" s="1"/>
  <c r="I22" i="18" s="1"/>
  <c r="I23" i="18" s="1"/>
  <c r="I24" i="18" s="1"/>
  <c r="I25" i="18" s="1"/>
  <c r="I26" i="18" s="1"/>
  <c r="I27" i="18" s="1"/>
  <c r="I28" i="18" s="1"/>
  <c r="I29" i="18" s="1"/>
  <c r="I30" i="18" s="1"/>
  <c r="I31" i="18" s="1"/>
  <c r="I32" i="18" s="1"/>
  <c r="I33" i="18" s="1"/>
  <c r="I34" i="18" s="1"/>
  <c r="I35" i="18" s="1"/>
  <c r="I36" i="18" s="1"/>
  <c r="I37" i="18" s="1"/>
  <c r="I38" i="18" s="1"/>
  <c r="I39" i="18" s="1"/>
  <c r="I40" i="18" s="1"/>
  <c r="I41" i="18" s="1"/>
  <c r="I42" i="18" s="1"/>
  <c r="I43" i="18" s="1"/>
  <c r="I44" i="18" s="1"/>
  <c r="I45" i="18" s="1"/>
  <c r="I46" i="18" s="1"/>
  <c r="I47" i="18" s="1"/>
  <c r="I48" i="18" s="1"/>
  <c r="I49" i="18" s="1"/>
  <c r="I50" i="18" s="1"/>
  <c r="I51" i="18" s="1"/>
  <c r="I52" i="18" s="1"/>
  <c r="I53" i="18" s="1"/>
  <c r="I54" i="18" s="1"/>
  <c r="I55" i="18" s="1"/>
  <c r="I56" i="18" s="1"/>
  <c r="I57" i="18" s="1"/>
  <c r="I58" i="18" s="1"/>
  <c r="I59" i="18" s="1"/>
  <c r="I60" i="18" s="1"/>
  <c r="I61" i="18" s="1"/>
  <c r="I62" i="18" s="1"/>
  <c r="I63" i="18" s="1"/>
  <c r="I64" i="18" s="1"/>
  <c r="I65" i="18" s="1"/>
  <c r="I66" i="18" s="1"/>
  <c r="I67" i="18" s="1"/>
  <c r="I68" i="18" s="1"/>
  <c r="I69" i="18" s="1"/>
  <c r="I70" i="18" s="1"/>
  <c r="I71" i="18" s="1"/>
  <c r="I72" i="18" s="1"/>
  <c r="I73" i="18" s="1"/>
  <c r="I74" i="18" s="1"/>
  <c r="I75" i="18" s="1"/>
  <c r="I76" i="18" s="1"/>
  <c r="I77" i="18" s="1"/>
  <c r="I78" i="18" s="1"/>
  <c r="I79" i="18" s="1"/>
  <c r="I80" i="18" s="1"/>
  <c r="I81" i="18" s="1"/>
  <c r="G11" i="18"/>
  <c r="G12" i="18" s="1"/>
  <c r="G13" i="18" s="1"/>
  <c r="J11" i="18"/>
  <c r="J12" i="18" s="1"/>
  <c r="J13" i="18" s="1"/>
  <c r="J14" i="18" s="1"/>
  <c r="J15" i="18" s="1"/>
  <c r="J16" i="18" s="1"/>
  <c r="B64" i="3"/>
  <c r="C48" i="14"/>
  <c r="C49" i="14" s="1"/>
  <c r="C51" i="14" s="1"/>
  <c r="C31" i="14"/>
  <c r="C32" i="14" s="1"/>
  <c r="C34" i="14" s="1"/>
  <c r="I38" i="30" l="1"/>
  <c r="G38" i="30"/>
  <c r="J37" i="30"/>
  <c r="J17" i="18"/>
  <c r="J18" i="18" s="1"/>
  <c r="J19" i="18" s="1"/>
  <c r="J20" i="18" s="1"/>
  <c r="J21" i="18" s="1"/>
  <c r="J22" i="18" s="1"/>
  <c r="J23" i="18" s="1"/>
  <c r="J24" i="18" s="1"/>
  <c r="J25" i="18" s="1"/>
  <c r="J26" i="18" s="1"/>
  <c r="J27" i="18" s="1"/>
  <c r="J28" i="18" s="1"/>
  <c r="J29" i="18" s="1"/>
  <c r="J30" i="18" s="1"/>
  <c r="J31" i="18" s="1"/>
  <c r="J32" i="18" s="1"/>
  <c r="J33" i="18" s="1"/>
  <c r="J34" i="18" s="1"/>
  <c r="J35" i="18" s="1"/>
  <c r="J36" i="18" s="1"/>
  <c r="J37" i="18" s="1"/>
  <c r="J38" i="18" s="1"/>
  <c r="J39" i="18" s="1"/>
  <c r="J40" i="18" s="1"/>
  <c r="J41" i="18" s="1"/>
  <c r="J42" i="18" s="1"/>
  <c r="J43" i="18" s="1"/>
  <c r="J44" i="18" s="1"/>
  <c r="J45" i="18" s="1"/>
  <c r="J46" i="18" s="1"/>
  <c r="J47" i="18" s="1"/>
  <c r="J48" i="18" s="1"/>
  <c r="J49" i="18" s="1"/>
  <c r="J50" i="18" s="1"/>
  <c r="J51" i="18" s="1"/>
  <c r="J52" i="18" s="1"/>
  <c r="J53" i="18" s="1"/>
  <c r="J54" i="18" s="1"/>
  <c r="J55" i="18" s="1"/>
  <c r="J56" i="18" s="1"/>
  <c r="J57" i="18" s="1"/>
  <c r="J58" i="18" s="1"/>
  <c r="J59" i="18" s="1"/>
  <c r="J60" i="18" s="1"/>
  <c r="J61" i="18" s="1"/>
  <c r="J62" i="18" s="1"/>
  <c r="J63" i="18" s="1"/>
  <c r="J64" i="18" s="1"/>
  <c r="J65" i="18" s="1"/>
  <c r="J66" i="18" s="1"/>
  <c r="J67" i="18" s="1"/>
  <c r="J68" i="18" s="1"/>
  <c r="J69" i="18" s="1"/>
  <c r="J70" i="18" s="1"/>
  <c r="J71" i="18" s="1"/>
  <c r="J72" i="18" s="1"/>
  <c r="J73" i="18" s="1"/>
  <c r="J74" i="18" s="1"/>
  <c r="J75" i="18" s="1"/>
  <c r="J76" i="18" s="1"/>
  <c r="J77" i="18" s="1"/>
  <c r="J78" i="18" s="1"/>
  <c r="J79" i="18" s="1"/>
  <c r="J80" i="18" s="1"/>
  <c r="J81" i="18" s="1"/>
  <c r="C16" i="18" s="1"/>
  <c r="G14" i="18"/>
  <c r="G15" i="18" s="1"/>
  <c r="G16" i="18" s="1"/>
  <c r="G17" i="18" s="1"/>
  <c r="G18" i="18" s="1"/>
  <c r="G19" i="18" s="1"/>
  <c r="G20" i="18" s="1"/>
  <c r="G21" i="18" s="1"/>
  <c r="G22" i="18" s="1"/>
  <c r="G23" i="18" s="1"/>
  <c r="G24" i="18" s="1"/>
  <c r="G25" i="18" s="1"/>
  <c r="G26" i="18" s="1"/>
  <c r="G27" i="18" s="1"/>
  <c r="G28" i="18" s="1"/>
  <c r="G29" i="18" s="1"/>
  <c r="G30" i="18" s="1"/>
  <c r="G31" i="18" s="1"/>
  <c r="G32" i="18" s="1"/>
  <c r="G33" i="18" s="1"/>
  <c r="G34" i="18" s="1"/>
  <c r="G35" i="18" s="1"/>
  <c r="G36" i="18" s="1"/>
  <c r="G37" i="18" s="1"/>
  <c r="G38" i="18" s="1"/>
  <c r="G39" i="18" s="1"/>
  <c r="G40" i="18" s="1"/>
  <c r="G41" i="18" s="1"/>
  <c r="G42" i="18" s="1"/>
  <c r="G43" i="18" s="1"/>
  <c r="G44" i="18" s="1"/>
  <c r="G45" i="18" s="1"/>
  <c r="G46" i="18" s="1"/>
  <c r="G47" i="18" s="1"/>
  <c r="G48" i="18" s="1"/>
  <c r="G49" i="18" s="1"/>
  <c r="G50" i="18" s="1"/>
  <c r="G51" i="18" s="1"/>
  <c r="G52" i="18" s="1"/>
  <c r="G53" i="18" s="1"/>
  <c r="G54" i="18" s="1"/>
  <c r="G55" i="18" s="1"/>
  <c r="G56" i="18" s="1"/>
  <c r="G57" i="18" s="1"/>
  <c r="G58" i="18" s="1"/>
  <c r="G59" i="18" s="1"/>
  <c r="G60" i="18" s="1"/>
  <c r="G61" i="18" s="1"/>
  <c r="G62" i="18" s="1"/>
  <c r="G63" i="18" s="1"/>
  <c r="G64" i="18" s="1"/>
  <c r="G65" i="18" s="1"/>
  <c r="G66" i="18" s="1"/>
  <c r="G67" i="18" s="1"/>
  <c r="G68" i="18" s="1"/>
  <c r="G69" i="18" s="1"/>
  <c r="G70" i="18" s="1"/>
  <c r="G71" i="18" s="1"/>
  <c r="G72" i="18" s="1"/>
  <c r="G73" i="18" s="1"/>
  <c r="G74" i="18" s="1"/>
  <c r="G75" i="18" s="1"/>
  <c r="G76" i="18" s="1"/>
  <c r="G77" i="18" s="1"/>
  <c r="G78" i="18" s="1"/>
  <c r="G79" i="18" s="1"/>
  <c r="G80" i="18" s="1"/>
  <c r="G81" i="18" s="1"/>
  <c r="I84" i="18" s="1"/>
  <c r="I83" i="18"/>
  <c r="L7" i="18"/>
  <c r="N7" i="18" s="1"/>
  <c r="L8" i="18" s="1"/>
  <c r="L9" i="18" s="1"/>
  <c r="N9" i="18" s="1"/>
  <c r="I85" i="18"/>
  <c r="C17" i="18"/>
  <c r="J38" i="30" l="1"/>
  <c r="I39" i="30"/>
  <c r="G39" i="30"/>
  <c r="L10" i="18"/>
  <c r="N10" i="18" s="1"/>
  <c r="O7" i="18"/>
  <c r="O9" i="18" s="1"/>
  <c r="C15" i="18"/>
  <c r="G40" i="30" l="1"/>
  <c r="I40" i="30"/>
  <c r="J39" i="30"/>
  <c r="L11" i="18"/>
  <c r="N11" i="18" s="1"/>
  <c r="O10" i="18"/>
  <c r="J40" i="30" l="1"/>
  <c r="I41" i="30"/>
  <c r="G41" i="30"/>
  <c r="O11" i="18"/>
  <c r="L12" i="18"/>
  <c r="N12" i="18" s="1"/>
  <c r="I42" i="30" l="1"/>
  <c r="G42" i="30"/>
  <c r="J41" i="30"/>
  <c r="O12" i="18"/>
  <c r="L13" i="18"/>
  <c r="N13" i="18" s="1"/>
  <c r="J42" i="30" l="1"/>
  <c r="I43" i="30"/>
  <c r="G43" i="30"/>
  <c r="L14" i="18"/>
  <c r="N14" i="18" s="1"/>
  <c r="O13" i="18"/>
  <c r="G44" i="30" l="1"/>
  <c r="I44" i="30"/>
  <c r="J43" i="30"/>
  <c r="O14" i="18"/>
  <c r="L15" i="18"/>
  <c r="N15" i="18" s="1"/>
  <c r="I45" i="30" l="1"/>
  <c r="G45" i="30"/>
  <c r="J44" i="30"/>
  <c r="L16" i="18"/>
  <c r="N16" i="18" s="1"/>
  <c r="O15" i="18"/>
  <c r="J45" i="30" l="1"/>
  <c r="I46" i="30"/>
  <c r="G46" i="30"/>
  <c r="O16" i="18"/>
  <c r="L17" i="18"/>
  <c r="N17" i="18" s="1"/>
  <c r="J46" i="30" l="1"/>
  <c r="I47" i="30"/>
  <c r="G47" i="30"/>
  <c r="O17" i="18"/>
  <c r="L18" i="18"/>
  <c r="N18" i="18" s="1"/>
  <c r="G48" i="30" l="1"/>
  <c r="I48" i="30"/>
  <c r="J47" i="30"/>
  <c r="L19" i="18"/>
  <c r="N19" i="18" s="1"/>
  <c r="O18" i="18"/>
  <c r="J48" i="30" l="1"/>
  <c r="I49" i="30"/>
  <c r="G49" i="30"/>
  <c r="O19" i="18"/>
  <c r="L20" i="18"/>
  <c r="N20" i="18" s="1"/>
  <c r="G50" i="30" l="1"/>
  <c r="I50" i="30"/>
  <c r="J49" i="30"/>
  <c r="L21" i="18"/>
  <c r="N21" i="18" s="1"/>
  <c r="O20" i="18"/>
  <c r="J50" i="30" l="1"/>
  <c r="I51" i="30"/>
  <c r="G51" i="30"/>
  <c r="O21" i="18"/>
  <c r="L22" i="18"/>
  <c r="N22" i="18" s="1"/>
  <c r="G52" i="30" l="1"/>
  <c r="I52" i="30"/>
  <c r="J51" i="30"/>
  <c r="J52" i="30" s="1"/>
  <c r="O22" i="18"/>
  <c r="L23" i="18"/>
  <c r="N23" i="18" s="1"/>
  <c r="I53" i="30" l="1"/>
  <c r="G53" i="30"/>
  <c r="O23" i="18"/>
  <c r="L24" i="18"/>
  <c r="N24" i="18" s="1"/>
  <c r="I54" i="30" l="1"/>
  <c r="G54" i="30"/>
  <c r="J53" i="30"/>
  <c r="L25" i="18"/>
  <c r="N25" i="18" s="1"/>
  <c r="O24" i="18"/>
  <c r="J54" i="30" l="1"/>
  <c r="I55" i="30"/>
  <c r="G55" i="30"/>
  <c r="L26" i="18"/>
  <c r="N26" i="18" s="1"/>
  <c r="O25" i="18"/>
  <c r="G56" i="30" l="1"/>
  <c r="I56" i="30"/>
  <c r="J55" i="30"/>
  <c r="J56" i="30" s="1"/>
  <c r="L27" i="18"/>
  <c r="N27" i="18" s="1"/>
  <c r="O26" i="18"/>
  <c r="I57" i="30" l="1"/>
  <c r="G57" i="30"/>
  <c r="O27" i="18"/>
  <c r="L28" i="18"/>
  <c r="N28" i="18" s="1"/>
  <c r="I58" i="30" l="1"/>
  <c r="G58" i="30"/>
  <c r="J57" i="30"/>
  <c r="L29" i="18"/>
  <c r="N29" i="18" s="1"/>
  <c r="O28" i="18"/>
  <c r="J58" i="30" l="1"/>
  <c r="I59" i="30"/>
  <c r="G59" i="30"/>
  <c r="L30" i="18"/>
  <c r="N30" i="18" s="1"/>
  <c r="O29" i="18"/>
  <c r="I60" i="30" l="1"/>
  <c r="G60" i="30"/>
  <c r="J59" i="30"/>
  <c r="O30" i="18"/>
  <c r="L31" i="18"/>
  <c r="N31" i="18" s="1"/>
  <c r="J60" i="30" l="1"/>
  <c r="I61" i="30"/>
  <c r="G61" i="30"/>
  <c r="L32" i="18"/>
  <c r="N32" i="18" s="1"/>
  <c r="O31" i="18"/>
  <c r="I62" i="30" l="1"/>
  <c r="G62" i="30"/>
  <c r="J61" i="30"/>
  <c r="O32" i="18"/>
  <c r="L33" i="18"/>
  <c r="N33" i="18" s="1"/>
  <c r="J62" i="30" l="1"/>
  <c r="I63" i="30"/>
  <c r="G63" i="30"/>
  <c r="O33" i="18"/>
  <c r="L34" i="18"/>
  <c r="N34" i="18" s="1"/>
  <c r="I64" i="30" l="1"/>
  <c r="G64" i="30"/>
  <c r="J63" i="30"/>
  <c r="O34" i="18"/>
  <c r="L35" i="18"/>
  <c r="N35" i="18" s="1"/>
  <c r="J64" i="30" l="1"/>
  <c r="I65" i="30"/>
  <c r="G65" i="30"/>
  <c r="O35" i="18"/>
  <c r="L36" i="18"/>
  <c r="N36" i="18" s="1"/>
  <c r="I66" i="30" l="1"/>
  <c r="G66" i="30"/>
  <c r="J65" i="30"/>
  <c r="O36" i="18"/>
  <c r="L37" i="18"/>
  <c r="N37" i="18" s="1"/>
  <c r="J66" i="30" l="1"/>
  <c r="I67" i="30"/>
  <c r="G67" i="30"/>
  <c r="L38" i="18"/>
  <c r="N38" i="18" s="1"/>
  <c r="O37" i="18"/>
  <c r="I68" i="30" l="1"/>
  <c r="G68" i="30"/>
  <c r="J67" i="30"/>
  <c r="L39" i="18"/>
  <c r="N39" i="18" s="1"/>
  <c r="O38" i="18"/>
  <c r="J68" i="30" l="1"/>
  <c r="I69" i="30"/>
  <c r="G69" i="30"/>
  <c r="L40" i="18"/>
  <c r="N40" i="18" s="1"/>
  <c r="O39" i="18"/>
  <c r="I70" i="30" l="1"/>
  <c r="G70" i="30"/>
  <c r="J69" i="30"/>
  <c r="L41" i="18"/>
  <c r="N41" i="18" s="1"/>
  <c r="O40" i="18"/>
  <c r="J70" i="30" l="1"/>
  <c r="I71" i="30"/>
  <c r="G71" i="30"/>
  <c r="L42" i="18"/>
  <c r="N42" i="18" s="1"/>
  <c r="O41" i="18"/>
  <c r="I72" i="30" l="1"/>
  <c r="G72" i="30"/>
  <c r="J71" i="30"/>
  <c r="L43" i="18"/>
  <c r="N43" i="18" s="1"/>
  <c r="O42" i="18"/>
  <c r="J72" i="30" l="1"/>
  <c r="I73" i="30"/>
  <c r="G73" i="30"/>
  <c r="L44" i="18"/>
  <c r="N44" i="18" s="1"/>
  <c r="O43" i="18"/>
  <c r="I74" i="30" l="1"/>
  <c r="G74" i="30"/>
  <c r="J73" i="30"/>
  <c r="O44" i="18"/>
  <c r="L45" i="18"/>
  <c r="N45" i="18" s="1"/>
  <c r="J74" i="30" l="1"/>
  <c r="I75" i="30"/>
  <c r="G75" i="30"/>
  <c r="O45" i="18"/>
  <c r="L46" i="18"/>
  <c r="N46" i="18" s="1"/>
  <c r="I76" i="30" l="1"/>
  <c r="G76" i="30"/>
  <c r="J75" i="30"/>
  <c r="L47" i="18"/>
  <c r="N47" i="18" s="1"/>
  <c r="O46" i="18"/>
  <c r="J76" i="30" l="1"/>
  <c r="I77" i="30"/>
  <c r="G77" i="30"/>
  <c r="L48" i="18"/>
  <c r="N48" i="18" s="1"/>
  <c r="O47" i="18"/>
  <c r="I78" i="30" l="1"/>
  <c r="G78" i="30"/>
  <c r="J77" i="30"/>
  <c r="O48" i="18"/>
  <c r="L49" i="18"/>
  <c r="N49" i="18" s="1"/>
  <c r="J78" i="30" l="1"/>
  <c r="I79" i="30"/>
  <c r="G79" i="30"/>
  <c r="L50" i="18"/>
  <c r="N50" i="18" s="1"/>
  <c r="O49" i="18"/>
  <c r="I80" i="30" l="1"/>
  <c r="G80" i="30"/>
  <c r="J79" i="30"/>
  <c r="L51" i="18"/>
  <c r="N51" i="18" s="1"/>
  <c r="O50" i="18"/>
  <c r="J80" i="30" l="1"/>
  <c r="I81" i="30"/>
  <c r="G81" i="30"/>
  <c r="O51" i="18"/>
  <c r="L52" i="18"/>
  <c r="N52" i="18" s="1"/>
  <c r="I85" i="30" l="1"/>
  <c r="I84" i="30"/>
  <c r="C17" i="30"/>
  <c r="L7" i="30"/>
  <c r="N7" i="30" s="1"/>
  <c r="I83" i="30"/>
  <c r="J81" i="30"/>
  <c r="C16" i="30" s="1"/>
  <c r="L53" i="18"/>
  <c r="N53" i="18" s="1"/>
  <c r="O52" i="18"/>
  <c r="O7" i="30" l="1"/>
  <c r="C15" i="30"/>
  <c r="L8" i="30"/>
  <c r="N8" i="30" s="1"/>
  <c r="L9" i="30" s="1"/>
  <c r="N9" i="30" s="1"/>
  <c r="O53" i="18"/>
  <c r="L54" i="18"/>
  <c r="N54" i="18" s="1"/>
  <c r="L10" i="30" l="1"/>
  <c r="N10" i="30" s="1"/>
  <c r="O8" i="30"/>
  <c r="O9" i="30" s="1"/>
  <c r="L55" i="18"/>
  <c r="N55" i="18" s="1"/>
  <c r="O54" i="18"/>
  <c r="O10" i="30" l="1"/>
  <c r="L11" i="30"/>
  <c r="N11" i="30" s="1"/>
  <c r="O55" i="18"/>
  <c r="L56" i="18"/>
  <c r="N56" i="18" s="1"/>
  <c r="O11" i="30" l="1"/>
  <c r="L12" i="30"/>
  <c r="N12" i="30" s="1"/>
  <c r="L57" i="18"/>
  <c r="N57" i="18" s="1"/>
  <c r="O56" i="18"/>
  <c r="O12" i="30" l="1"/>
  <c r="L13" i="30"/>
  <c r="N13" i="30" s="1"/>
  <c r="L58" i="18"/>
  <c r="N58" i="18" s="1"/>
  <c r="O57" i="18"/>
  <c r="L14" i="30" l="1"/>
  <c r="N14" i="30" s="1"/>
  <c r="O13" i="30"/>
  <c r="O58" i="18"/>
  <c r="L59" i="18"/>
  <c r="N59" i="18" s="1"/>
  <c r="O14" i="30" l="1"/>
  <c r="L15" i="30"/>
  <c r="N15" i="30" s="1"/>
  <c r="O59" i="18"/>
  <c r="L60" i="18"/>
  <c r="N60" i="18" s="1"/>
  <c r="O15" i="30" l="1"/>
  <c r="L16" i="30"/>
  <c r="N16" i="30" s="1"/>
  <c r="L61" i="18"/>
  <c r="N61" i="18" s="1"/>
  <c r="O60" i="18"/>
  <c r="O16" i="30" l="1"/>
  <c r="L17" i="30"/>
  <c r="N17" i="30" s="1"/>
  <c r="L62" i="18"/>
  <c r="N62" i="18" s="1"/>
  <c r="O61" i="18"/>
  <c r="L18" i="30" l="1"/>
  <c r="N18" i="30" s="1"/>
  <c r="O17" i="30"/>
  <c r="L63" i="18"/>
  <c r="N63" i="18" s="1"/>
  <c r="O62" i="18"/>
  <c r="L19" i="30" l="1"/>
  <c r="N19" i="30" s="1"/>
  <c r="O18" i="30"/>
  <c r="O63" i="18"/>
  <c r="L64" i="18"/>
  <c r="N64" i="18" s="1"/>
  <c r="O19" i="30" l="1"/>
  <c r="L20" i="30"/>
  <c r="N20" i="30" s="1"/>
  <c r="O64" i="18"/>
  <c r="L65" i="18"/>
  <c r="N65" i="18" s="1"/>
  <c r="O20" i="30" l="1"/>
  <c r="L21" i="30"/>
  <c r="N21" i="30" s="1"/>
  <c r="O65" i="18"/>
  <c r="L66" i="18"/>
  <c r="N66" i="18" s="1"/>
  <c r="L22" i="30" l="1"/>
  <c r="N22" i="30" s="1"/>
  <c r="O21" i="30"/>
  <c r="O66" i="18"/>
  <c r="L67" i="18"/>
  <c r="N67" i="18" s="1"/>
  <c r="O22" i="30" l="1"/>
  <c r="L23" i="30"/>
  <c r="N23" i="30" s="1"/>
  <c r="L68" i="18"/>
  <c r="N68" i="18" s="1"/>
  <c r="O67" i="18"/>
  <c r="L24" i="30" l="1"/>
  <c r="N24" i="30" s="1"/>
  <c r="O23" i="30"/>
  <c r="O68" i="18"/>
  <c r="L69" i="18"/>
  <c r="N69" i="18" s="1"/>
  <c r="O24" i="30" l="1"/>
  <c r="L25" i="30"/>
  <c r="N25" i="30" s="1"/>
  <c r="O69" i="18"/>
  <c r="L70" i="18"/>
  <c r="N70" i="18" s="1"/>
  <c r="O25" i="30" l="1"/>
  <c r="L26" i="30"/>
  <c r="N26" i="30" s="1"/>
  <c r="O70" i="18"/>
  <c r="L71" i="18"/>
  <c r="N71" i="18" s="1"/>
  <c r="L27" i="30" l="1"/>
  <c r="N27" i="30" s="1"/>
  <c r="O26" i="30"/>
  <c r="O71" i="18"/>
  <c r="L72" i="18"/>
  <c r="N72" i="18" s="1"/>
  <c r="L28" i="30" l="1"/>
  <c r="N28" i="30" s="1"/>
  <c r="O27" i="30"/>
  <c r="O72" i="18"/>
  <c r="L73" i="18"/>
  <c r="N73" i="18" s="1"/>
  <c r="L29" i="30" l="1"/>
  <c r="N29" i="30" s="1"/>
  <c r="O28" i="30"/>
  <c r="O73" i="18"/>
  <c r="L74" i="18"/>
  <c r="N74" i="18" s="1"/>
  <c r="O29" i="30" l="1"/>
  <c r="L30" i="30"/>
  <c r="N30" i="30" s="1"/>
  <c r="L75" i="18"/>
  <c r="N75" i="18" s="1"/>
  <c r="O74" i="18"/>
  <c r="O30" i="30" l="1"/>
  <c r="L31" i="30"/>
  <c r="N31" i="30" s="1"/>
  <c r="L76" i="18"/>
  <c r="N76" i="18" s="1"/>
  <c r="O75" i="18"/>
  <c r="O31" i="30" l="1"/>
  <c r="L32" i="30"/>
  <c r="N32" i="30" s="1"/>
  <c r="O76" i="18"/>
  <c r="L77" i="18"/>
  <c r="N77" i="18" s="1"/>
  <c r="L33" i="30" l="1"/>
  <c r="N33" i="30" s="1"/>
  <c r="O32" i="30"/>
  <c r="L78" i="18"/>
  <c r="N78" i="18" s="1"/>
  <c r="O77" i="18"/>
  <c r="L34" i="30" l="1"/>
  <c r="N34" i="30" s="1"/>
  <c r="O33" i="30"/>
  <c r="O78" i="18"/>
  <c r="L79" i="18"/>
  <c r="N79" i="18" s="1"/>
  <c r="O34" i="30" l="1"/>
  <c r="L35" i="30"/>
  <c r="N35" i="30" s="1"/>
  <c r="L80" i="18"/>
  <c r="N80" i="18" s="1"/>
  <c r="O79" i="18"/>
  <c r="O35" i="30" l="1"/>
  <c r="L36" i="30"/>
  <c r="N36" i="30" s="1"/>
  <c r="O80" i="18"/>
  <c r="L81" i="18"/>
  <c r="N81" i="18" s="1"/>
  <c r="O36" i="30" l="1"/>
  <c r="L37" i="30"/>
  <c r="N37" i="30" s="1"/>
  <c r="N85" i="18"/>
  <c r="C26" i="18"/>
  <c r="Q7" i="18"/>
  <c r="S7" i="18" s="1"/>
  <c r="N84" i="18"/>
  <c r="O81" i="18"/>
  <c r="C24" i="18" s="1"/>
  <c r="C23" i="18" s="1"/>
  <c r="N83" i="18"/>
  <c r="L38" i="30" l="1"/>
  <c r="N38" i="30" s="1"/>
  <c r="O37" i="30"/>
  <c r="Q8" i="18"/>
  <c r="S8" i="18"/>
  <c r="T7" i="18"/>
  <c r="T8" i="18" s="1"/>
  <c r="O38" i="30" l="1"/>
  <c r="L39" i="30"/>
  <c r="N39" i="30" s="1"/>
  <c r="Q9" i="18"/>
  <c r="S9" i="18" s="1"/>
  <c r="Q10" i="18" s="1"/>
  <c r="S10" i="18" s="1"/>
  <c r="Q11" i="18" s="1"/>
  <c r="S11" i="18" s="1"/>
  <c r="Q12" i="18" s="1"/>
  <c r="S12" i="18" s="1"/>
  <c r="Q13" i="18" s="1"/>
  <c r="S13" i="18" s="1"/>
  <c r="Q14" i="18" s="1"/>
  <c r="S14" i="18" s="1"/>
  <c r="Q15" i="18" s="1"/>
  <c r="S15" i="18" s="1"/>
  <c r="Q16" i="18" s="1"/>
  <c r="S16" i="18" s="1"/>
  <c r="Q17" i="18" s="1"/>
  <c r="S17" i="18" s="1"/>
  <c r="Q18" i="18" s="1"/>
  <c r="S18" i="18" s="1"/>
  <c r="Q19" i="18" s="1"/>
  <c r="S19" i="18" s="1"/>
  <c r="Q20" i="18" s="1"/>
  <c r="S20" i="18" s="1"/>
  <c r="Q21" i="18" s="1"/>
  <c r="S21" i="18" s="1"/>
  <c r="Q22" i="18" s="1"/>
  <c r="S22" i="18" s="1"/>
  <c r="Q23" i="18" s="1"/>
  <c r="S23" i="18" s="1"/>
  <c r="Q24" i="18" s="1"/>
  <c r="S24" i="18" s="1"/>
  <c r="Q25" i="18" s="1"/>
  <c r="S25" i="18" s="1"/>
  <c r="Q26" i="18" s="1"/>
  <c r="S26" i="18" s="1"/>
  <c r="Q27" i="18" s="1"/>
  <c r="S27" i="18" s="1"/>
  <c r="Q28" i="18" s="1"/>
  <c r="S28" i="18" s="1"/>
  <c r="Q29" i="18" s="1"/>
  <c r="S29" i="18" s="1"/>
  <c r="Q30" i="18" s="1"/>
  <c r="S30" i="18" s="1"/>
  <c r="Q31" i="18" s="1"/>
  <c r="S31" i="18" s="1"/>
  <c r="Q32" i="18" s="1"/>
  <c r="S32" i="18" s="1"/>
  <c r="Q33" i="18" s="1"/>
  <c r="S33" i="18" s="1"/>
  <c r="Q34" i="18" s="1"/>
  <c r="S34" i="18" s="1"/>
  <c r="Q35" i="18" s="1"/>
  <c r="S35" i="18" s="1"/>
  <c r="Q36" i="18" s="1"/>
  <c r="S36" i="18" s="1"/>
  <c r="Q37" i="18" s="1"/>
  <c r="S37" i="18" s="1"/>
  <c r="Q38" i="18" s="1"/>
  <c r="S38" i="18" s="1"/>
  <c r="Q39" i="18" s="1"/>
  <c r="S39" i="18" s="1"/>
  <c r="Q40" i="18" s="1"/>
  <c r="S40" i="18" s="1"/>
  <c r="Q41" i="18" s="1"/>
  <c r="S41" i="18" s="1"/>
  <c r="Q42" i="18" s="1"/>
  <c r="S42" i="18" s="1"/>
  <c r="Q43" i="18" s="1"/>
  <c r="S43" i="18" s="1"/>
  <c r="Q44" i="18" s="1"/>
  <c r="S44" i="18" s="1"/>
  <c r="Q45" i="18" s="1"/>
  <c r="S45" i="18" s="1"/>
  <c r="Q46" i="18" s="1"/>
  <c r="S46" i="18" s="1"/>
  <c r="Q47" i="18" s="1"/>
  <c r="S47" i="18" s="1"/>
  <c r="Q48" i="18" s="1"/>
  <c r="S48" i="18" s="1"/>
  <c r="Q49" i="18" s="1"/>
  <c r="S49" i="18" s="1"/>
  <c r="Q50" i="18" s="1"/>
  <c r="S50" i="18" s="1"/>
  <c r="Q51" i="18" s="1"/>
  <c r="S51" i="18" s="1"/>
  <c r="Q52" i="18" s="1"/>
  <c r="S52" i="18" s="1"/>
  <c r="Q53" i="18" s="1"/>
  <c r="S53" i="18" s="1"/>
  <c r="Q54" i="18" s="1"/>
  <c r="S54" i="18" s="1"/>
  <c r="Q55" i="18" s="1"/>
  <c r="S55" i="18" s="1"/>
  <c r="Q56" i="18" s="1"/>
  <c r="S56" i="18" s="1"/>
  <c r="S84" i="18" s="1"/>
  <c r="S85" i="18" s="1"/>
  <c r="C34" i="18" s="1"/>
  <c r="O39" i="30" l="1"/>
  <c r="L40" i="30"/>
  <c r="N40" i="30" s="1"/>
  <c r="S83" i="18"/>
  <c r="T9" i="18"/>
  <c r="T10" i="18" s="1"/>
  <c r="T11" i="18" s="1"/>
  <c r="T12" i="18" s="1"/>
  <c r="T13" i="18" s="1"/>
  <c r="T14" i="18" s="1"/>
  <c r="T15" i="18" s="1"/>
  <c r="T16" i="18" s="1"/>
  <c r="T17" i="18" s="1"/>
  <c r="T18" i="18" s="1"/>
  <c r="T19" i="18" s="1"/>
  <c r="T20" i="18" s="1"/>
  <c r="T21" i="18" s="1"/>
  <c r="T22" i="18" s="1"/>
  <c r="T23" i="18" s="1"/>
  <c r="T24" i="18" s="1"/>
  <c r="T25" i="18" s="1"/>
  <c r="T26" i="18" s="1"/>
  <c r="T27" i="18" s="1"/>
  <c r="T28" i="18" s="1"/>
  <c r="T29" i="18" s="1"/>
  <c r="T30" i="18" s="1"/>
  <c r="T31" i="18" s="1"/>
  <c r="T32" i="18" s="1"/>
  <c r="T33" i="18" s="1"/>
  <c r="T34" i="18" s="1"/>
  <c r="T35" i="18" s="1"/>
  <c r="T36" i="18" s="1"/>
  <c r="T37" i="18" s="1"/>
  <c r="T38" i="18" s="1"/>
  <c r="T39" i="18" s="1"/>
  <c r="T40" i="18" s="1"/>
  <c r="T41" i="18" s="1"/>
  <c r="T42" i="18" s="1"/>
  <c r="T43" i="18" s="1"/>
  <c r="T44" i="18" s="1"/>
  <c r="T45" i="18" s="1"/>
  <c r="T46" i="18" s="1"/>
  <c r="T47" i="18" s="1"/>
  <c r="T48" i="18" s="1"/>
  <c r="T49" i="18" s="1"/>
  <c r="T50" i="18" s="1"/>
  <c r="T51" i="18" s="1"/>
  <c r="T52" i="18" s="1"/>
  <c r="T53" i="18" s="1"/>
  <c r="T54" i="18" s="1"/>
  <c r="T55" i="18" s="1"/>
  <c r="T56" i="18" s="1"/>
  <c r="C32" i="18" s="1"/>
  <c r="C31" i="18" s="1"/>
  <c r="O40" i="30" l="1"/>
  <c r="L41" i="30"/>
  <c r="N41" i="30" s="1"/>
  <c r="L42" i="30" l="1"/>
  <c r="N42" i="30" s="1"/>
  <c r="O41" i="30"/>
  <c r="O42" i="30" l="1"/>
  <c r="L43" i="30"/>
  <c r="N43" i="30" s="1"/>
  <c r="L44" i="30" l="1"/>
  <c r="N44" i="30" s="1"/>
  <c r="O43" i="30"/>
  <c r="O44" i="30" l="1"/>
  <c r="L45" i="30"/>
  <c r="N45" i="30" s="1"/>
  <c r="L46" i="30" l="1"/>
  <c r="N46" i="30" s="1"/>
  <c r="O45" i="30"/>
  <c r="O46" i="30" l="1"/>
  <c r="L47" i="30"/>
  <c r="N47" i="30" s="1"/>
  <c r="O47" i="30" l="1"/>
  <c r="L48" i="30"/>
  <c r="N48" i="30" s="1"/>
  <c r="O48" i="30" l="1"/>
  <c r="L49" i="30"/>
  <c r="N49" i="30" s="1"/>
  <c r="L50" i="30" l="1"/>
  <c r="N50" i="30" s="1"/>
  <c r="O49" i="30"/>
  <c r="O50" i="30" l="1"/>
  <c r="L51" i="30"/>
  <c r="N51" i="30" s="1"/>
  <c r="L52" i="30" l="1"/>
  <c r="N52" i="30" s="1"/>
  <c r="O51" i="30"/>
  <c r="O52" i="30" l="1"/>
  <c r="L53" i="30"/>
  <c r="N53" i="30" s="1"/>
  <c r="L54" i="30" l="1"/>
  <c r="N54" i="30" s="1"/>
  <c r="O53" i="30"/>
  <c r="O54" i="30" l="1"/>
  <c r="L55" i="30"/>
  <c r="N55" i="30" s="1"/>
  <c r="L56" i="30" l="1"/>
  <c r="N56" i="30" s="1"/>
  <c r="O55" i="30"/>
  <c r="O56" i="30" l="1"/>
  <c r="L57" i="30"/>
  <c r="N57" i="30" s="1"/>
  <c r="L58" i="30" l="1"/>
  <c r="N58" i="30" s="1"/>
  <c r="O57" i="30"/>
  <c r="O58" i="30" l="1"/>
  <c r="L59" i="30"/>
  <c r="N59" i="30" s="1"/>
  <c r="L60" i="30" l="1"/>
  <c r="N60" i="30" s="1"/>
  <c r="O59" i="30"/>
  <c r="L61" i="30" l="1"/>
  <c r="N61" i="30" s="1"/>
  <c r="O60" i="30"/>
  <c r="L62" i="30" l="1"/>
  <c r="N62" i="30" s="1"/>
  <c r="O61" i="30"/>
  <c r="O62" i="30" l="1"/>
  <c r="L63" i="30"/>
  <c r="N63" i="30" s="1"/>
  <c r="L64" i="30" l="1"/>
  <c r="N64" i="30" s="1"/>
  <c r="O63" i="30"/>
  <c r="L65" i="30" l="1"/>
  <c r="N65" i="30" s="1"/>
  <c r="O64" i="30"/>
  <c r="L66" i="30" l="1"/>
  <c r="N66" i="30" s="1"/>
  <c r="O65" i="30"/>
  <c r="O66" i="30" l="1"/>
  <c r="L67" i="30"/>
  <c r="N67" i="30" s="1"/>
  <c r="L68" i="30" l="1"/>
  <c r="N68" i="30" s="1"/>
  <c r="O67" i="30"/>
  <c r="L69" i="30" l="1"/>
  <c r="N69" i="30" s="1"/>
  <c r="O68" i="30"/>
  <c r="L70" i="30" l="1"/>
  <c r="N70" i="30" s="1"/>
  <c r="O69" i="30"/>
  <c r="O70" i="30" l="1"/>
  <c r="L71" i="30"/>
  <c r="N71" i="30" s="1"/>
  <c r="L72" i="30" l="1"/>
  <c r="N72" i="30" s="1"/>
  <c r="O71" i="30"/>
  <c r="L73" i="30" l="1"/>
  <c r="N73" i="30" s="1"/>
  <c r="O72" i="30"/>
  <c r="L74" i="30" l="1"/>
  <c r="N74" i="30" s="1"/>
  <c r="O73" i="30"/>
  <c r="L75" i="30" l="1"/>
  <c r="N75" i="30" s="1"/>
  <c r="O74" i="30"/>
  <c r="L76" i="30" l="1"/>
  <c r="N76" i="30" s="1"/>
  <c r="O75" i="30"/>
  <c r="O76" i="30" l="1"/>
  <c r="L77" i="30"/>
  <c r="N77" i="30" s="1"/>
  <c r="L78" i="30" l="1"/>
  <c r="N78" i="30" s="1"/>
  <c r="O77" i="30"/>
  <c r="O78" i="30" l="1"/>
  <c r="L79" i="30"/>
  <c r="N79" i="30" s="1"/>
  <c r="L80" i="30" l="1"/>
  <c r="N80" i="30" s="1"/>
  <c r="O79" i="30"/>
  <c r="O80" i="30" l="1"/>
  <c r="L81" i="30"/>
  <c r="N81" i="30" s="1"/>
  <c r="N84" i="30" l="1"/>
  <c r="N85" i="30"/>
  <c r="Q7" i="30"/>
  <c r="S7" i="30" s="1"/>
  <c r="O81" i="30"/>
  <c r="C24" i="30" s="1"/>
  <c r="C23" i="30" s="1"/>
  <c r="C26" i="30"/>
  <c r="N83" i="30"/>
  <c r="T7" i="30" l="1"/>
  <c r="Q8" i="30"/>
  <c r="S8" i="30"/>
  <c r="Q9" i="30" s="1"/>
  <c r="S9" i="30" s="1"/>
  <c r="Q10" i="30" s="1"/>
  <c r="S10" i="30" s="1"/>
  <c r="Q11" i="30" s="1"/>
  <c r="S11" i="30" s="1"/>
  <c r="Q12" i="30" s="1"/>
  <c r="S12" i="30" s="1"/>
  <c r="Q13" i="30" s="1"/>
  <c r="S13" i="30" s="1"/>
  <c r="Q14" i="30" s="1"/>
  <c r="S14" i="30" s="1"/>
  <c r="Q15" i="30" s="1"/>
  <c r="S15" i="30" s="1"/>
  <c r="Q16" i="30" s="1"/>
  <c r="S16" i="30" s="1"/>
  <c r="Q17" i="30" s="1"/>
  <c r="S17" i="30" s="1"/>
  <c r="Q18" i="30" s="1"/>
  <c r="S18" i="30" s="1"/>
  <c r="Q19" i="30" s="1"/>
  <c r="S19" i="30" s="1"/>
  <c r="Q20" i="30" s="1"/>
  <c r="S20" i="30" s="1"/>
  <c r="Q21" i="30" s="1"/>
  <c r="S21" i="30" s="1"/>
  <c r="Q22" i="30" s="1"/>
  <c r="S22" i="30" s="1"/>
  <c r="Q23" i="30" s="1"/>
  <c r="S23" i="30" s="1"/>
  <c r="Q24" i="30" s="1"/>
  <c r="S24" i="30" s="1"/>
  <c r="Q25" i="30" s="1"/>
  <c r="S25" i="30" s="1"/>
  <c r="Q26" i="30" s="1"/>
  <c r="S26" i="30" s="1"/>
  <c r="Q27" i="30" s="1"/>
  <c r="S27" i="30" s="1"/>
  <c r="Q28" i="30" s="1"/>
  <c r="S28" i="30" s="1"/>
  <c r="Q29" i="30" s="1"/>
  <c r="S29" i="30" s="1"/>
  <c r="Q30" i="30" s="1"/>
  <c r="S30" i="30" s="1"/>
  <c r="Q31" i="30" s="1"/>
  <c r="S31" i="30" s="1"/>
  <c r="Q32" i="30" s="1"/>
  <c r="S32" i="30" s="1"/>
  <c r="Q33" i="30" s="1"/>
  <c r="S33" i="30" s="1"/>
  <c r="Q34" i="30" s="1"/>
  <c r="S34" i="30" s="1"/>
  <c r="Q35" i="30" s="1"/>
  <c r="S35" i="30" s="1"/>
  <c r="Q36" i="30" s="1"/>
  <c r="S36" i="30" s="1"/>
  <c r="Q37" i="30" s="1"/>
  <c r="S37" i="30" s="1"/>
  <c r="Q38" i="30" s="1"/>
  <c r="S38" i="30" s="1"/>
  <c r="Q39" i="30" s="1"/>
  <c r="S39" i="30" s="1"/>
  <c r="Q40" i="30" s="1"/>
  <c r="S40" i="30" s="1"/>
  <c r="Q41" i="30" s="1"/>
  <c r="S41" i="30" s="1"/>
  <c r="Q42" i="30" s="1"/>
  <c r="S42" i="30" s="1"/>
  <c r="Q43" i="30" s="1"/>
  <c r="S43" i="30" s="1"/>
  <c r="Q44" i="30" s="1"/>
  <c r="S44" i="30" s="1"/>
  <c r="Q45" i="30" s="1"/>
  <c r="S45" i="30" s="1"/>
  <c r="Q46" i="30" s="1"/>
  <c r="S46" i="30" s="1"/>
  <c r="Q47" i="30" s="1"/>
  <c r="S47" i="30" s="1"/>
  <c r="Q48" i="30" s="1"/>
  <c r="S48" i="30" s="1"/>
  <c r="Q49" i="30" s="1"/>
  <c r="S49" i="30" s="1"/>
  <c r="Q50" i="30" s="1"/>
  <c r="S50" i="30" s="1"/>
  <c r="Q51" i="30" s="1"/>
  <c r="S51" i="30" s="1"/>
  <c r="Q52" i="30" s="1"/>
  <c r="S52" i="30" s="1"/>
  <c r="Q53" i="30" s="1"/>
  <c r="S53" i="30" s="1"/>
  <c r="Q54" i="30" s="1"/>
  <c r="S54" i="30" s="1"/>
  <c r="Q55" i="30" s="1"/>
  <c r="S55" i="30" s="1"/>
  <c r="Q56" i="30" s="1"/>
  <c r="S56" i="30" s="1"/>
  <c r="S84" i="30" s="1"/>
  <c r="S85" i="30" s="1"/>
  <c r="C34" i="30" s="1"/>
  <c r="T8" i="30" l="1"/>
  <c r="T9" i="30" s="1"/>
  <c r="T10" i="30" s="1"/>
  <c r="T11" i="30" s="1"/>
  <c r="T12" i="30" s="1"/>
  <c r="T13" i="30" s="1"/>
  <c r="T14" i="30" s="1"/>
  <c r="T15" i="30" s="1"/>
  <c r="T16" i="30" s="1"/>
  <c r="T17" i="30" s="1"/>
  <c r="T18" i="30" s="1"/>
  <c r="T19" i="30" s="1"/>
  <c r="T20" i="30" s="1"/>
  <c r="T21" i="30" s="1"/>
  <c r="T22" i="30" s="1"/>
  <c r="T23" i="30" s="1"/>
  <c r="T24" i="30" s="1"/>
  <c r="T25" i="30" s="1"/>
  <c r="T26" i="30" s="1"/>
  <c r="T27" i="30" s="1"/>
  <c r="T28" i="30" s="1"/>
  <c r="T29" i="30" s="1"/>
  <c r="T30" i="30" s="1"/>
  <c r="T31" i="30" s="1"/>
  <c r="T32" i="30" s="1"/>
  <c r="T33" i="30" s="1"/>
  <c r="T34" i="30" s="1"/>
  <c r="T35" i="30" s="1"/>
  <c r="T36" i="30" s="1"/>
  <c r="T37" i="30" s="1"/>
  <c r="T38" i="30" s="1"/>
  <c r="T39" i="30" s="1"/>
  <c r="T40" i="30" s="1"/>
  <c r="T41" i="30" s="1"/>
  <c r="T42" i="30" s="1"/>
  <c r="T43" i="30" s="1"/>
  <c r="T44" i="30" s="1"/>
  <c r="T45" i="30" s="1"/>
  <c r="T46" i="30" s="1"/>
  <c r="T47" i="30" s="1"/>
  <c r="T48" i="30" s="1"/>
  <c r="T49" i="30" s="1"/>
  <c r="T50" i="30" s="1"/>
  <c r="T51" i="30" s="1"/>
  <c r="T52" i="30" s="1"/>
  <c r="T53" i="30" s="1"/>
  <c r="T54" i="30" s="1"/>
  <c r="T55" i="30" s="1"/>
  <c r="T56" i="30" s="1"/>
  <c r="C32" i="30" s="1"/>
  <c r="C31" i="30" s="1"/>
  <c r="S83" i="30"/>
</calcChain>
</file>

<file path=xl/sharedStrings.xml><?xml version="1.0" encoding="utf-8"?>
<sst xmlns="http://schemas.openxmlformats.org/spreadsheetml/2006/main" count="1627" uniqueCount="645">
  <si>
    <t>LONG CALL</t>
  </si>
  <si>
    <t>(RIGHT TO BUY)</t>
  </si>
  <si>
    <t>Spot price</t>
  </si>
  <si>
    <t>Strike price</t>
  </si>
  <si>
    <t>Premium</t>
  </si>
  <si>
    <t>Nifty at expiry</t>
  </si>
  <si>
    <t>Premium paid</t>
  </si>
  <si>
    <t>Buy NIFTY at</t>
  </si>
  <si>
    <t>Sell NIFTY at</t>
  </si>
  <si>
    <t>Pay off for LONG CALL position</t>
  </si>
  <si>
    <t>SHORT CALL</t>
  </si>
  <si>
    <t>(OBLIGATION TO SELL)</t>
  </si>
  <si>
    <t>Premium RECEIVED</t>
  </si>
  <si>
    <t>Pay off for SHORT CALL position</t>
  </si>
  <si>
    <t>LONG PUT</t>
  </si>
  <si>
    <t>(RIGHT TO SELL)</t>
  </si>
  <si>
    <t>Premium PAID</t>
  </si>
  <si>
    <t>Pay off for long put position</t>
  </si>
  <si>
    <t>SHORT PUT</t>
  </si>
  <si>
    <t>(OBLIGATION TO BUY)</t>
  </si>
  <si>
    <t>Pay off for SHORT PUT position</t>
  </si>
  <si>
    <t>BULLISH VERTICAL USING CALLS</t>
  </si>
  <si>
    <r>
      <t xml:space="preserve">would like to </t>
    </r>
    <r>
      <rPr>
        <b/>
        <sz val="11"/>
        <color rgb="FFFF0000"/>
        <rFont val="Calibri"/>
        <family val="2"/>
        <scheme val="minor"/>
      </rPr>
      <t>REDUCE COST</t>
    </r>
  </si>
  <si>
    <t xml:space="preserve">action taken </t>
  </si>
  <si>
    <r>
      <rPr>
        <b/>
        <sz val="11"/>
        <color rgb="FFFF0000"/>
        <rFont val="Calibri"/>
        <family val="2"/>
        <scheme val="minor"/>
      </rPr>
      <t>LONG call</t>
    </r>
    <r>
      <rPr>
        <sz val="11"/>
        <color theme="1"/>
        <rFont val="Calibri"/>
        <family val="2"/>
        <scheme val="minor"/>
      </rPr>
      <t xml:space="preserve"> with </t>
    </r>
    <r>
      <rPr>
        <b/>
        <sz val="11"/>
        <color rgb="FFFF0000"/>
        <rFont val="Calibri"/>
        <family val="2"/>
        <scheme val="minor"/>
      </rPr>
      <t>LOWER STRIKE PRICE</t>
    </r>
  </si>
  <si>
    <r>
      <rPr>
        <b/>
        <sz val="11"/>
        <color rgb="FFFF0000"/>
        <rFont val="Calibri"/>
        <family val="2"/>
        <scheme val="minor"/>
      </rPr>
      <t>SHORT call</t>
    </r>
    <r>
      <rPr>
        <sz val="11"/>
        <color theme="1"/>
        <rFont val="Calibri"/>
        <family val="2"/>
        <scheme val="minor"/>
      </rPr>
      <t xml:space="preserve"> with</t>
    </r>
    <r>
      <rPr>
        <b/>
        <sz val="11"/>
        <color rgb="FFFF0000"/>
        <rFont val="Calibri"/>
        <family val="2"/>
        <scheme val="minor"/>
      </rPr>
      <t xml:space="preserve"> HIGHER STRIKE PRICE</t>
    </r>
  </si>
  <si>
    <t>right to BUY</t>
  </si>
  <si>
    <t>obligation to SELL</t>
  </si>
  <si>
    <t>CALL</t>
  </si>
  <si>
    <t>action taken</t>
  </si>
  <si>
    <t>LONG</t>
  </si>
  <si>
    <t>SHORT</t>
  </si>
  <si>
    <t>strike</t>
  </si>
  <si>
    <t>premium</t>
  </si>
  <si>
    <t>SPOT</t>
  </si>
  <si>
    <t>PAY OFF</t>
  </si>
  <si>
    <t>NET PAY-OFF</t>
  </si>
  <si>
    <t>BULLISH VERTICAL USING PUTS</t>
  </si>
  <si>
    <r>
      <t>would like to put a</t>
    </r>
    <r>
      <rPr>
        <b/>
        <sz val="11"/>
        <color rgb="FFFF0000"/>
        <rFont val="Calibri"/>
        <family val="2"/>
        <scheme val="minor"/>
      </rPr>
      <t xml:space="preserve"> FLOOR TO DOWNSIDE</t>
    </r>
  </si>
  <si>
    <r>
      <rPr>
        <b/>
        <sz val="11"/>
        <color rgb="FFFF0000"/>
        <rFont val="Calibri"/>
        <family val="2"/>
        <scheme val="minor"/>
      </rPr>
      <t>SHORT put</t>
    </r>
    <r>
      <rPr>
        <sz val="11"/>
        <color theme="1"/>
        <rFont val="Calibri"/>
        <family val="2"/>
        <scheme val="minor"/>
      </rPr>
      <t xml:space="preserve"> with HIGHER</t>
    </r>
    <r>
      <rPr>
        <b/>
        <sz val="11"/>
        <color rgb="FFFF0000"/>
        <rFont val="Calibri"/>
        <family val="2"/>
        <scheme val="minor"/>
      </rPr>
      <t xml:space="preserve"> STRIKE PRICE</t>
    </r>
  </si>
  <si>
    <r>
      <rPr>
        <b/>
        <sz val="11"/>
        <color rgb="FFFF0000"/>
        <rFont val="Calibri"/>
        <family val="2"/>
        <scheme val="minor"/>
      </rPr>
      <t>LONG put</t>
    </r>
    <r>
      <rPr>
        <sz val="11"/>
        <color theme="1"/>
        <rFont val="Calibri"/>
        <family val="2"/>
        <scheme val="minor"/>
      </rPr>
      <t xml:space="preserve"> with</t>
    </r>
    <r>
      <rPr>
        <b/>
        <sz val="11"/>
        <color rgb="FFFF0000"/>
        <rFont val="Calibri"/>
        <family val="2"/>
        <scheme val="minor"/>
      </rPr>
      <t xml:space="preserve"> LOWER STRIKE PRICE</t>
    </r>
  </si>
  <si>
    <t>obligation to BUY</t>
  </si>
  <si>
    <t>right to SELL</t>
  </si>
  <si>
    <t>PUT</t>
  </si>
  <si>
    <t>BEARISH VERTICAL USING CALLS</t>
  </si>
  <si>
    <r>
      <t xml:space="preserve">underlying view is </t>
    </r>
    <r>
      <rPr>
        <b/>
        <sz val="11"/>
        <color rgb="FFFF0000"/>
        <rFont val="Calibri"/>
        <family val="2"/>
        <scheme val="minor"/>
      </rPr>
      <t>NEGATIVE</t>
    </r>
  </si>
  <si>
    <r>
      <t xml:space="preserve">would like to </t>
    </r>
    <r>
      <rPr>
        <b/>
        <sz val="11"/>
        <color rgb="FFFF0000"/>
        <rFont val="Calibri"/>
        <family val="2"/>
        <scheme val="minor"/>
      </rPr>
      <t>PREVENT UNLIMITED LOSSES</t>
    </r>
  </si>
  <si>
    <r>
      <rPr>
        <b/>
        <sz val="11"/>
        <color rgb="FFFF0000"/>
        <rFont val="Calibri"/>
        <family val="2"/>
        <scheme val="minor"/>
      </rPr>
      <t>SHORT call</t>
    </r>
    <r>
      <rPr>
        <sz val="11"/>
        <color theme="1"/>
        <rFont val="Calibri"/>
        <family val="2"/>
        <scheme val="minor"/>
      </rPr>
      <t xml:space="preserve"> with</t>
    </r>
    <r>
      <rPr>
        <b/>
        <sz val="11"/>
        <color rgb="FFFF0000"/>
        <rFont val="Calibri"/>
        <family val="2"/>
        <scheme val="minor"/>
      </rPr>
      <t xml:space="preserve"> LOWER STRIKE PRICE</t>
    </r>
  </si>
  <si>
    <r>
      <rPr>
        <b/>
        <sz val="11"/>
        <color rgb="FFFF0000"/>
        <rFont val="Calibri"/>
        <family val="2"/>
        <scheme val="minor"/>
      </rPr>
      <t>LONG call</t>
    </r>
    <r>
      <rPr>
        <sz val="11"/>
        <color theme="1"/>
        <rFont val="Calibri"/>
        <family val="2"/>
        <scheme val="minor"/>
      </rPr>
      <t xml:space="preserve"> with </t>
    </r>
    <r>
      <rPr>
        <b/>
        <sz val="11"/>
        <color rgb="FFFF0000"/>
        <rFont val="Calibri"/>
        <family val="2"/>
        <scheme val="minor"/>
      </rPr>
      <t>HIGHER STRIKE PRICE</t>
    </r>
  </si>
  <si>
    <t>BEARISH VERTICAL USING PUTS</t>
  </si>
  <si>
    <r>
      <rPr>
        <b/>
        <sz val="11"/>
        <color rgb="FFFF0000"/>
        <rFont val="Calibri"/>
        <family val="2"/>
        <scheme val="minor"/>
      </rPr>
      <t>LONG put</t>
    </r>
    <r>
      <rPr>
        <sz val="11"/>
        <color theme="1"/>
        <rFont val="Calibri"/>
        <family val="2"/>
        <scheme val="minor"/>
      </rPr>
      <t xml:space="preserve"> with HIGHER</t>
    </r>
    <r>
      <rPr>
        <b/>
        <sz val="11"/>
        <color rgb="FFFF0000"/>
        <rFont val="Calibri"/>
        <family val="2"/>
        <scheme val="minor"/>
      </rPr>
      <t xml:space="preserve"> STRIKE PRICE</t>
    </r>
  </si>
  <si>
    <r>
      <rPr>
        <b/>
        <sz val="11"/>
        <color rgb="FFFF0000"/>
        <rFont val="Calibri"/>
        <family val="2"/>
        <scheme val="minor"/>
      </rPr>
      <t>SHORT put</t>
    </r>
    <r>
      <rPr>
        <sz val="11"/>
        <color theme="1"/>
        <rFont val="Calibri"/>
        <family val="2"/>
        <scheme val="minor"/>
      </rPr>
      <t xml:space="preserve"> with</t>
    </r>
    <r>
      <rPr>
        <b/>
        <sz val="11"/>
        <color rgb="FFFF0000"/>
        <rFont val="Calibri"/>
        <family val="2"/>
        <scheme val="minor"/>
      </rPr>
      <t xml:space="preserve"> LOWER STRIKE PRICE</t>
    </r>
  </si>
  <si>
    <t>LONG STRADDLE</t>
  </si>
  <si>
    <r>
      <t xml:space="preserve">underlying view is </t>
    </r>
    <r>
      <rPr>
        <b/>
        <sz val="11"/>
        <color rgb="FFFF0000"/>
        <rFont val="Calibri"/>
        <family val="2"/>
        <scheme val="minor"/>
      </rPr>
      <t>UNCERTAIN ( BUDGET)</t>
    </r>
  </si>
  <si>
    <r>
      <rPr>
        <b/>
        <sz val="11"/>
        <color rgb="FFFF0000"/>
        <rFont val="Calibri"/>
        <family val="2"/>
        <scheme val="minor"/>
      </rPr>
      <t>LONG call</t>
    </r>
    <r>
      <rPr>
        <sz val="11"/>
        <color theme="1"/>
        <rFont val="Calibri"/>
        <family val="2"/>
        <scheme val="minor"/>
      </rPr>
      <t xml:space="preserve"> </t>
    </r>
  </si>
  <si>
    <t>LONG put</t>
  </si>
  <si>
    <t>SHORT STRADDLE</t>
  </si>
  <si>
    <r>
      <t>underlying view is</t>
    </r>
    <r>
      <rPr>
        <sz val="11"/>
        <color rgb="FFFF0000"/>
        <rFont val="Calibri"/>
        <family val="2"/>
        <scheme val="minor"/>
      </rPr>
      <t xml:space="preserve"> NOT MUCH MOVEMENT</t>
    </r>
  </si>
  <si>
    <r>
      <rPr>
        <b/>
        <sz val="11"/>
        <color rgb="FFFF0000"/>
        <rFont val="Calibri"/>
        <family val="2"/>
        <scheme val="minor"/>
      </rPr>
      <t>SHORT call</t>
    </r>
    <r>
      <rPr>
        <sz val="11"/>
        <color theme="1"/>
        <rFont val="Calibri"/>
        <family val="2"/>
        <scheme val="minor"/>
      </rPr>
      <t xml:space="preserve"> </t>
    </r>
  </si>
  <si>
    <t>SHORT put</t>
  </si>
  <si>
    <t>LONG STRANGLE</t>
  </si>
  <si>
    <t>(premium paid is low as both options are OTM)</t>
  </si>
  <si>
    <t>(unlimited max profits in both the directions)</t>
  </si>
  <si>
    <t>SHORT STRANGLE</t>
  </si>
  <si>
    <t>(unlimited LOSSES in both the directions)</t>
  </si>
  <si>
    <t>Covered call</t>
  </si>
  <si>
    <t>Buy and hold shares in the CM</t>
  </si>
  <si>
    <t>generate income by selling call, thereby reducing cost</t>
  </si>
  <si>
    <t>Stock (CM)</t>
  </si>
  <si>
    <t>Long</t>
  </si>
  <si>
    <t>Call</t>
  </si>
  <si>
    <t>Short</t>
  </si>
  <si>
    <t>Premium received</t>
  </si>
  <si>
    <t>(obligation to sell)</t>
  </si>
  <si>
    <t>CMP</t>
  </si>
  <si>
    <t>Pay off on stock</t>
  </si>
  <si>
    <t>Net pay-off</t>
  </si>
  <si>
    <t>Protective Put</t>
  </si>
  <si>
    <t>Any investor, long in the cash market, always runs the risk of a fall in prices and thereby reduction of portfolio value and MTM losses. A mutual fund manager, who is anticipating a fall, can either sell his entire portfolio or short futures to hedge his portfolio. In both cases, he is out of the market, as far as profits from upside are concerned. What can be done to remain in the market, reduce losses but gain from the upside? Buy insurance!</t>
  </si>
  <si>
    <t>long put</t>
  </si>
  <si>
    <t>Collar</t>
  </si>
  <si>
    <t>A collar strategy is an extension of covered call strategy. In case of covered call, the downside risk remains for falling prices; i.e. if the stock price moves down, losses keep increasing (covered call is similar to short put). To put a floor to this downside, we long a put option, which essentially negates the downside of the short underlying/futures (or the synthetic short put).</t>
  </si>
  <si>
    <t>( obligation to sell)</t>
  </si>
  <si>
    <t>(RIGHT to sell)</t>
  </si>
  <si>
    <t>NET PAY OFF</t>
  </si>
  <si>
    <t>seller of the call</t>
  </si>
  <si>
    <t xml:space="preserve"> </t>
  </si>
  <si>
    <t>LUPIN</t>
  </si>
  <si>
    <t>premium= intrinsic value + time value</t>
  </si>
  <si>
    <t>option</t>
  </si>
  <si>
    <t>Intrinsic value</t>
  </si>
  <si>
    <t>Time value</t>
  </si>
  <si>
    <t>PE</t>
  </si>
  <si>
    <t>strike price</t>
  </si>
  <si>
    <t>CE</t>
  </si>
  <si>
    <t>INTRINSIC VALUE = spot price -strike price</t>
  </si>
  <si>
    <t>INTRINSIC VALUE = strike price- spot price</t>
  </si>
  <si>
    <t>ITM calls &amp; put will have intrinsic value</t>
  </si>
  <si>
    <t>ATM &amp; OTM will only have time value</t>
  </si>
  <si>
    <t>ITM</t>
  </si>
  <si>
    <t>OTM</t>
  </si>
  <si>
    <t>long</t>
  </si>
  <si>
    <t>Where does the delta come handy ?</t>
  </si>
  <si>
    <t>NIFTY</t>
  </si>
  <si>
    <t xml:space="preserve">Spot price </t>
  </si>
  <si>
    <t xml:space="preserve">Delta </t>
  </si>
  <si>
    <t>If at the end of the day,</t>
  </si>
  <si>
    <t>change in nifty</t>
  </si>
  <si>
    <t>premium will increase by</t>
  </si>
  <si>
    <t>premium will decrease by</t>
  </si>
  <si>
    <t>Delta helps you to choose which option to buy?</t>
  </si>
  <si>
    <t xml:space="preserve">CE option 1 has a delta of </t>
  </si>
  <si>
    <t xml:space="preserve">CE option 2 has a delta of </t>
  </si>
  <si>
    <t>points</t>
  </si>
  <si>
    <t>Change in premium of option 1</t>
  </si>
  <si>
    <t>Change in premium of option 2</t>
  </si>
  <si>
    <t>black scholes calculator</t>
  </si>
  <si>
    <t xml:space="preserve">Choose </t>
  </si>
  <si>
    <t>Option derives it's value from the underlying, hence cannot move faster than the underlying</t>
  </si>
  <si>
    <t>The premium might go to negative value, which is not possible</t>
  </si>
  <si>
    <t>delta range</t>
  </si>
  <si>
    <t>ATM</t>
  </si>
  <si>
    <t>0 to 0.5</t>
  </si>
  <si>
    <t>0.5 to 1</t>
  </si>
  <si>
    <t>Put</t>
  </si>
  <si>
    <t>0 to- 0.5</t>
  </si>
  <si>
    <t>-0.5 to -1</t>
  </si>
  <si>
    <t>Does the delta for an option remain fixed?</t>
  </si>
  <si>
    <t>moneyness</t>
  </si>
  <si>
    <t>delta ~</t>
  </si>
  <si>
    <t>Spot price is 14630</t>
  </si>
  <si>
    <t>If spot moves to 14700</t>
  </si>
  <si>
    <t>If spot moves to 14800</t>
  </si>
  <si>
    <t>Delta changes with change in the value of spot. It is a variable</t>
  </si>
  <si>
    <t>Which CALL option gives you higher return ?</t>
  </si>
  <si>
    <t>Expected increase in underlying by</t>
  </si>
  <si>
    <t>Moneyness</t>
  </si>
  <si>
    <t>Delta</t>
  </si>
  <si>
    <t>Old premium</t>
  </si>
  <si>
    <t>Change in premium</t>
  </si>
  <si>
    <t>New premium</t>
  </si>
  <si>
    <t>% change</t>
  </si>
  <si>
    <t>Deep OTM CE</t>
  </si>
  <si>
    <t>slightly OTM CE</t>
  </si>
  <si>
    <t>ATM CE</t>
  </si>
  <si>
    <t>Slightly ITM CE</t>
  </si>
  <si>
    <t>Deep ITM CE</t>
  </si>
  <si>
    <t>MULTIPLE OPTION POSITIONS  &amp; UNDERSTANDING THE OVERALL IMPACT ON THE POSITIONS</t>
  </si>
  <si>
    <t>a</t>
  </si>
  <si>
    <t>Trader</t>
  </si>
  <si>
    <t>3 diff call options</t>
  </si>
  <si>
    <t>DELTA</t>
  </si>
  <si>
    <t>POSITION DELTA</t>
  </si>
  <si>
    <t>DEEP OTM</t>
  </si>
  <si>
    <t>TOTAL DELTA</t>
  </si>
  <si>
    <t>POSITIVE  SIGN NEXT TO 1 INDICATES "LONG POSITION"</t>
  </si>
  <si>
    <t>TOTAL DELTA  OF POSITIONS =1.25</t>
  </si>
  <si>
    <t>POSITIVE DELTA OF 1.25 MEANS THAT FOR EVERY 1 POINT CHANGE IN UNDERLYING, COMBINED POSITION CHANGES BY 1.25 IN THE SAME DIRECTION</t>
  </si>
  <si>
    <t>b</t>
  </si>
  <si>
    <t>call and put</t>
  </si>
  <si>
    <t>Deep ITM</t>
  </si>
  <si>
    <t>OVERALL DELTA HAS REDUCED, HENCE LESS SENSITIVE TO CHANGE IN UNDERLYING</t>
  </si>
  <si>
    <t>DELTAS OF CALL AND PUTS CAN BE ADDED AS LONG AS THEY BELONG TO THE SAME UNDERLYING</t>
  </si>
  <si>
    <t>c</t>
  </si>
  <si>
    <t>-0.5</t>
  </si>
  <si>
    <t>DELTA NEUTRAL POSITION</t>
  </si>
  <si>
    <t>d</t>
  </si>
  <si>
    <t>if we short a call option delta turns negative</t>
  </si>
  <si>
    <t>if we short a put option delta turns positive</t>
  </si>
  <si>
    <t>If delta = 0.3, it means 30% probability of that option to move into ITM</t>
  </si>
  <si>
    <t>eg</t>
  </si>
  <si>
    <t>Spot</t>
  </si>
  <si>
    <t>Days to expiry</t>
  </si>
  <si>
    <t>Delta ~</t>
  </si>
  <si>
    <t>10% probability of option moving into ITM</t>
  </si>
  <si>
    <t>So do not BUY</t>
  </si>
  <si>
    <t>But you can SELL and take the premium income</t>
  </si>
  <si>
    <t>If delta = 1.0, it means there is a very high probability for an ITM option to exercise as ITM</t>
  </si>
  <si>
    <t>PROFIT,DIRECTION, PROBABILITY - all measured by DELTA</t>
  </si>
  <si>
    <t>How to hedge using delta neutral position ?</t>
  </si>
  <si>
    <t>Position taken on X Ltd</t>
  </si>
  <si>
    <t>Quantity</t>
  </si>
  <si>
    <t>delta</t>
  </si>
  <si>
    <t>contract</t>
  </si>
  <si>
    <t>position</t>
  </si>
  <si>
    <t>position delta</t>
  </si>
  <si>
    <t>Total delta</t>
  </si>
  <si>
    <t>Position delta</t>
  </si>
  <si>
    <t>Action taken</t>
  </si>
  <si>
    <t>You sell shares of X Ltd</t>
  </si>
  <si>
    <t>X Ltd shares</t>
  </si>
  <si>
    <t>Share price increases by 1%</t>
  </si>
  <si>
    <t>delta moves to 0.59</t>
  </si>
  <si>
    <t>You sell additional 46  shares of X Ltd</t>
  </si>
  <si>
    <t>Share price decreases by 0.50%</t>
  </si>
  <si>
    <t>delta moves to 0.57</t>
  </si>
  <si>
    <t xml:space="preserve">Buyback 20 shares </t>
  </si>
  <si>
    <t>How to use delta neutral position to "profit from decay" ?</t>
  </si>
  <si>
    <t>When you own options, the effect of time decay is negative</t>
  </si>
  <si>
    <t>They can potenitally erode profits that you may make due to intrinsic value increasing</t>
  </si>
  <si>
    <t>But if you write them, time decay becomes positive</t>
  </si>
  <si>
    <t>So create a delta neutral position by writing options</t>
  </si>
  <si>
    <t>(EXPECT not much movement in the market)</t>
  </si>
  <si>
    <t>spot price</t>
  </si>
  <si>
    <t>Short 50 CE</t>
  </si>
  <si>
    <t>(100 qty)</t>
  </si>
  <si>
    <t>delta =0.5</t>
  </si>
  <si>
    <t>Short 50 PE</t>
  </si>
  <si>
    <t>delta = -0.5</t>
  </si>
  <si>
    <t>Net delta</t>
  </si>
  <si>
    <t>zero</t>
  </si>
  <si>
    <t>You collect Rs 400 as premium, even if the stock moves a little here and there</t>
  </si>
  <si>
    <t>But if there is a wide volatility, you can close out the position early</t>
  </si>
  <si>
    <t>How to use delta neutral position to "profit from volatility" ?</t>
  </si>
  <si>
    <t>If a stock has high volatility, option premium will be high</t>
  </si>
  <si>
    <t>A good way to potentially profit frm volatility is to create a delta neutral position on a security you expect will have higher volatility ( but you do not know in which direction)</t>
  </si>
  <si>
    <t>Long 50 CE</t>
  </si>
  <si>
    <t>Long 50 PE</t>
  </si>
  <si>
    <t>This strategy requires upfront investment of Rs 400</t>
  </si>
  <si>
    <t>You can lose the money if the contracts expire worthless</t>
  </si>
  <si>
    <t>However,</t>
  </si>
  <si>
    <t>you will make profits from calls if the stock moves up substantially</t>
  </si>
  <si>
    <t>you will make profits from puts if the stock moves down substantially</t>
  </si>
  <si>
    <t>With increase in Intrinsic Value, delta moves towards 0.50 as more and more strikes are considered moving ttowards ITM due to perceivved potential for movement in the Underlying</t>
  </si>
  <si>
    <t>Time remaining to expiration</t>
  </si>
  <si>
    <t>looking at the same strike price, an ITM call option with longer time expiration will have lower delta than the same strike call with less time to expiration</t>
  </si>
  <si>
    <t>opposite for OTM calls</t>
  </si>
  <si>
    <t>As expiration nears, ITM call move towards 1, ATM remain at 0.5, OTM move towards 0</t>
  </si>
  <si>
    <t xml:space="preserve">nos </t>
  </si>
  <si>
    <t>nos</t>
  </si>
  <si>
    <t>So create a delta neutral position by buying options</t>
  </si>
  <si>
    <t>Gamma-</t>
  </si>
  <si>
    <t>By how much does delta change due to change in value of underlying by one unit</t>
  </si>
  <si>
    <t>It is the answer to the question that by how much does Delta change due to change in value of underlying</t>
  </si>
  <si>
    <t>NEXT 75 POINT MOVEMENT</t>
  </si>
  <si>
    <t>NEXT 50 POINT DOWN MOVEMENT</t>
  </si>
  <si>
    <t>Nifty goes up by 75 points</t>
  </si>
  <si>
    <t>Nifty goes  down 50 points</t>
  </si>
  <si>
    <t>Change in Price</t>
  </si>
  <si>
    <t>Old Delta</t>
  </si>
  <si>
    <t>Gamma</t>
  </si>
  <si>
    <t>New Delta</t>
  </si>
  <si>
    <t>new Premium</t>
  </si>
  <si>
    <t>Strike</t>
  </si>
  <si>
    <t>NOW</t>
  </si>
  <si>
    <t xml:space="preserve">If underlying moves  up by  </t>
  </si>
  <si>
    <t>New delta</t>
  </si>
  <si>
    <t>New moneyness</t>
  </si>
  <si>
    <t xml:space="preserve">If underlying moves  down by  </t>
  </si>
  <si>
    <t>check</t>
  </si>
  <si>
    <t>Change in Option Price</t>
  </si>
  <si>
    <t>Change in Delta of Call</t>
  </si>
  <si>
    <t>New Delta of Call</t>
  </si>
  <si>
    <t>Gamma also changes with change in underlying which is captured by "gamma of gamma"</t>
  </si>
  <si>
    <t>Gamma is always a positive number for both CALL and PUT options</t>
  </si>
  <si>
    <t>gamma is largest for ATM options</t>
  </si>
  <si>
    <t>Deep ITMs have already large delta ( nearing 1) . Hence gamma will be lower because delta cannot move beyond 1</t>
  </si>
  <si>
    <t>As deltas approach 0 or 1,/ -1 , gamma is usually at the lowest point</t>
  </si>
  <si>
    <t>As time to expiration draws nearer, gamma of ATM options increases while gamma of ITM/OTM decreases</t>
  </si>
  <si>
    <t>When volatility is low, gamma of ATM options is high and gamma of deeply ITM/OTM  approaches zero</t>
  </si>
  <si>
    <t>This is because in low volatility, the time value of such options are low &amp; option value goes up dramatically as the underlying stock price approaches the strike price &amp; that is mainly due to the high gamma</t>
  </si>
  <si>
    <t>When volatility is high, gamma tends to be stable across all strike prices</t>
  </si>
  <si>
    <t>All other things being equal, an option is a depreciating asset. The option’s premium erodes daily and this is attributable to the passage of time</t>
  </si>
  <si>
    <t>Long call Premium today</t>
  </si>
  <si>
    <t>Theta</t>
  </si>
  <si>
    <t>Premium tomorrow</t>
  </si>
  <si>
    <t>(all other things remaining constant)</t>
  </si>
  <si>
    <t>theta is a friendly greek to option seller. Other things remaining same, premium will fall by the amount of theta every day, thereby giving opportunity to the option seller to square off his contract at a lower price</t>
  </si>
  <si>
    <t>Longer term options have theta of almost 0 as they do not lose value on a daily basis</t>
  </si>
  <si>
    <t>Theta is higher for shorter term options, especially ATM options</t>
  </si>
  <si>
    <t>This is because such options have the highest "time value"  and thus have more premium to lose every day</t>
  </si>
  <si>
    <t>As options near expiration, theta goes up dramatically as time decay is the greatest during this period</t>
  </si>
  <si>
    <t>Option of high volatility have higher theta because the "time value" premium on these options are higher and so they have more to lose per day</t>
  </si>
  <si>
    <t>The implied volatility represents the market participant’s expectation on volatility. </t>
  </si>
  <si>
    <t xml:space="preserve">one year range </t>
  </si>
  <si>
    <t>Volatility</t>
  </si>
  <si>
    <t>lower estimate</t>
  </si>
  <si>
    <t>higher estimate</t>
  </si>
  <si>
    <t>Nifty</t>
  </si>
  <si>
    <t>(all values in between will have varying probability of occurrence)</t>
  </si>
  <si>
    <t>TCS</t>
  </si>
  <si>
    <t>Infosys</t>
  </si>
  <si>
    <t xml:space="preserve">RBL </t>
  </si>
  <si>
    <t>(larger the volatility, higher the range, more the risk)</t>
  </si>
  <si>
    <t>ATM options are most sensitive to changes in volatility and hence have highest vega values</t>
  </si>
  <si>
    <t xml:space="preserve">The more time remaining to expiry, higher will be the vega. </t>
  </si>
  <si>
    <t>This is because as "time value" makes up a larger portion of the premium for longer term options and it is "time value" that is sensitive to changes in volatility</t>
  </si>
  <si>
    <t>Black Scholes calculator</t>
  </si>
  <si>
    <t>https://www.calkoo.com/en/black-scholes-option-pricing-model</t>
  </si>
  <si>
    <t>https://www1.nseindia.com/products/content/derivatives/equities/homepage_fo.htm</t>
  </si>
  <si>
    <t>volatility</t>
  </si>
  <si>
    <t>SBI</t>
  </si>
  <si>
    <t>delta neutral</t>
  </si>
  <si>
    <t>own shares in CM</t>
  </si>
  <si>
    <t>Change in delta of a call when underlying falls</t>
  </si>
  <si>
    <t>change in price</t>
  </si>
  <si>
    <t>gamma</t>
  </si>
  <si>
    <t>new delta</t>
  </si>
  <si>
    <t>new prem</t>
  </si>
  <si>
    <t>theta</t>
  </si>
  <si>
    <t>TOTAL PREM</t>
  </si>
  <si>
    <t>total theta</t>
  </si>
  <si>
    <t>1500 LONG 360 CE</t>
  </si>
  <si>
    <t>1500 LONG 360 PE</t>
  </si>
  <si>
    <t>total value</t>
  </si>
  <si>
    <t>NET DELTA</t>
  </si>
  <si>
    <t>net theta</t>
  </si>
  <si>
    <t>to make delta neutral</t>
  </si>
  <si>
    <t>short 180 shares SBI @ 364</t>
  </si>
  <si>
    <t>net delta</t>
  </si>
  <si>
    <t>If SBI goes  down Rs 10</t>
  </si>
  <si>
    <t>value</t>
  </si>
  <si>
    <t>net effect (notional loss as not encashed)</t>
  </si>
  <si>
    <t>180 SBI short ( realized gains)</t>
  </si>
  <si>
    <t>buy 243 shares of SBI @ 354</t>
  </si>
  <si>
    <t>Net position in stock</t>
  </si>
  <si>
    <t>If SBI goes up by Rs 10</t>
  </si>
  <si>
    <t>Change in delta of a call when underlying rises</t>
  </si>
  <si>
    <t>net effect (realized gain as position closed)</t>
  </si>
  <si>
    <t>63 SBI long (realized gain)</t>
  </si>
  <si>
    <t xml:space="preserve"> Gains in Gamma Scalping</t>
  </si>
  <si>
    <t>net theta loss</t>
  </si>
  <si>
    <t>Net  Gains in Gamma Scalping</t>
  </si>
  <si>
    <t>Change in delta of a PUT when underlying falls</t>
  </si>
  <si>
    <t>buy LUPIN at</t>
  </si>
  <si>
    <t>sell LUPIN at</t>
  </si>
  <si>
    <t>Butterfly spread</t>
  </si>
  <si>
    <t>Extension of short straddle</t>
  </si>
  <si>
    <t>In short straddle unlimited losses if markets move significantly in any direction</t>
  </si>
  <si>
    <t>To put a limit on downside, the trader will do :</t>
  </si>
  <si>
    <t>short straddle + OTM long call+ OTM long put</t>
  </si>
  <si>
    <t>NET PAYOFF</t>
  </si>
  <si>
    <t>buy</t>
  </si>
  <si>
    <t>sell</t>
  </si>
  <si>
    <t>(BULL CALL SPREAD)</t>
  </si>
  <si>
    <r>
      <t xml:space="preserve">underlying view is  </t>
    </r>
    <r>
      <rPr>
        <b/>
        <sz val="11"/>
        <color rgb="FFFF0000"/>
        <rFont val="Calibri"/>
        <family val="2"/>
        <scheme val="minor"/>
      </rPr>
      <t>MODERATELY POSITIVE</t>
    </r>
  </si>
  <si>
    <t>(BULL PUT SPREAD)</t>
  </si>
  <si>
    <t>BULL CALL SPREAD is executed for the debit</t>
  </si>
  <si>
    <t>BULL PUT SPREAD is executed for the credit</t>
  </si>
  <si>
    <t>markets have declined considerably, hence put premium have increased</t>
  </si>
  <si>
    <t>plenty of time to expiry</t>
  </si>
  <si>
    <t>moderately bullish view</t>
  </si>
  <si>
    <t>(BEAR PUT SPREAD)</t>
  </si>
  <si>
    <t>BEAR PUT SPREAD is executed for the debit</t>
  </si>
  <si>
    <t>BEAR CALL SPREAD is executed for the credit</t>
  </si>
  <si>
    <t>markets have RALLIED considerably, hence call premium have increased</t>
  </si>
  <si>
    <t>moderately bearish view</t>
  </si>
  <si>
    <t>(IRON CONDOR)</t>
  </si>
  <si>
    <t>right to buy</t>
  </si>
  <si>
    <t>right to sell</t>
  </si>
  <si>
    <t>(four legged strategy)</t>
  </si>
  <si>
    <t>CALL RATIO BACK SPREAD</t>
  </si>
  <si>
    <t>view BULLISH</t>
  </si>
  <si>
    <t>sell 1 ITM CE</t>
  </si>
  <si>
    <t>buy 2 OTM CE</t>
  </si>
  <si>
    <t>(for every 1 sold option, buy 2 options)</t>
  </si>
  <si>
    <t>net credit strategy</t>
  </si>
  <si>
    <t>PAY OFF FOR 2 LOTS</t>
  </si>
  <si>
    <t>(limited profits on downside and unlimited profits on upside)</t>
  </si>
  <si>
    <t>PUT RATIO BACK SPREAD</t>
  </si>
  <si>
    <t>view Bearish</t>
  </si>
  <si>
    <t>buy 2 OTM PE</t>
  </si>
  <si>
    <t>sell 1 ITM PE</t>
  </si>
  <si>
    <t>(unlimited profits on downside and limited profits on upside)</t>
  </si>
  <si>
    <t>net payoff for 2 lots</t>
  </si>
  <si>
    <t>market price of underlying</t>
  </si>
  <si>
    <t xml:space="preserve">Lot size </t>
  </si>
  <si>
    <t>Arbitrageur -  what will be his action ?</t>
  </si>
  <si>
    <t>(CM/futures)</t>
  </si>
  <si>
    <t>(what price ?)</t>
  </si>
  <si>
    <t xml:space="preserve">He will buy </t>
  </si>
  <si>
    <t>(prices are low in the CM)</t>
  </si>
  <si>
    <t>He will sell</t>
  </si>
  <si>
    <t>on expiry day,</t>
  </si>
  <si>
    <t xml:space="preserve">if the price of underlying is </t>
  </si>
  <si>
    <t>(expiry day- price of underlying and futures become same)</t>
  </si>
  <si>
    <t>CM</t>
  </si>
  <si>
    <t>Futures</t>
  </si>
  <si>
    <t>bought</t>
  </si>
  <si>
    <t>sold</t>
  </si>
  <si>
    <t>profit</t>
  </si>
  <si>
    <t>total profit</t>
  </si>
  <si>
    <t>Profit in the contract</t>
  </si>
  <si>
    <t>today</t>
  </si>
  <si>
    <t>(prices are high in the CM)</t>
  </si>
  <si>
    <t>fair price of futures one month down the line should be: = Spot price (1+cost of financing – holding period return) ^ (time to expiration/365)</t>
  </si>
  <si>
    <t>1 month future</t>
  </si>
  <si>
    <t>intrinsic value can never be negative</t>
  </si>
  <si>
    <t>bullish</t>
  </si>
  <si>
    <t>bearish</t>
  </si>
  <si>
    <t>0 to -1</t>
  </si>
  <si>
    <t>0 to 1</t>
  </si>
  <si>
    <t>moves up</t>
  </si>
  <si>
    <t>moves down</t>
  </si>
  <si>
    <t>low margin high volume strategy</t>
  </si>
  <si>
    <t>intrinsic value can either be ZERO or a positive no</t>
  </si>
  <si>
    <t>Why OTM/ATM options have time value???</t>
  </si>
  <si>
    <t>Why ITM options are expensive?</t>
  </si>
  <si>
    <t>5000(1.08)^(30/365)</t>
  </si>
  <si>
    <t>The trader can use the delta of an option to figure out the probability of the option going from OTM to ITM</t>
  </si>
  <si>
    <t>Create a "Short straddle" with ATM call and put</t>
  </si>
  <si>
    <t>Create a "Long straddle" withATM call and put</t>
  </si>
  <si>
    <t>OTM/ATM…............ITM</t>
  </si>
  <si>
    <t>FACTOR</t>
  </si>
  <si>
    <t>call</t>
  </si>
  <si>
    <t>put</t>
  </si>
  <si>
    <t>(ITM) spot&gt;strike</t>
  </si>
  <si>
    <t>(ITM) strike&gt;spot</t>
  </si>
  <si>
    <t xml:space="preserve">premium of </t>
  </si>
  <si>
    <t>a 70 point increase in nifty will lead to 105 point increase in value of premium!!</t>
  </si>
  <si>
    <t>cash market</t>
  </si>
  <si>
    <t>futures market</t>
  </si>
  <si>
    <t>futures</t>
  </si>
  <si>
    <t>ITM OPTIONS =INTRINSIC + TIME</t>
  </si>
  <si>
    <t>buying</t>
  </si>
  <si>
    <t>selling</t>
  </si>
  <si>
    <t>spread</t>
  </si>
  <si>
    <t>max loss</t>
  </si>
  <si>
    <t>max profit</t>
  </si>
  <si>
    <t>view of ITM option</t>
  </si>
  <si>
    <t>bullish-call</t>
  </si>
  <si>
    <t>bullish-put</t>
  </si>
  <si>
    <t>bearish-call</t>
  </si>
  <si>
    <t>bearish-put</t>
  </si>
  <si>
    <t xml:space="preserve">net cr/ dr </t>
  </si>
  <si>
    <t>net dr</t>
  </si>
  <si>
    <t>net cr</t>
  </si>
  <si>
    <t>max loss= net prem paid</t>
  </si>
  <si>
    <t>max profit= net prem recd</t>
  </si>
  <si>
    <t>SPREAD</t>
  </si>
  <si>
    <t>MAX PROFIT ON DOWNSIDE</t>
  </si>
  <si>
    <t>MAX LOSS</t>
  </si>
  <si>
    <t>SHORTER SPREAD</t>
  </si>
  <si>
    <t>MAX PROFIT</t>
  </si>
  <si>
    <t>(ON DOWNSIDE)</t>
  </si>
  <si>
    <t>BIGGER SPREAD</t>
  </si>
  <si>
    <t>underying to go up by</t>
  </si>
  <si>
    <t>Why does the value of delta for a call option lies between 0 and 1?</t>
  </si>
  <si>
    <t>Can the value of delta of a call option be less than 0?</t>
  </si>
  <si>
    <t>NIFTY spot = 17196</t>
  </si>
  <si>
    <t>sells futures today at a high price</t>
  </si>
  <si>
    <t>buys back futures at a low price 3 months later</t>
  </si>
  <si>
    <t>PROFIT</t>
  </si>
  <si>
    <t>take care of the loss in crop</t>
  </si>
  <si>
    <t>buys back futures at a higher price 3 months later</t>
  </si>
  <si>
    <t>LOSS</t>
  </si>
  <si>
    <t>will be offset against the profit in crop</t>
  </si>
  <si>
    <t>150 shares</t>
  </si>
  <si>
    <t>150 futures</t>
  </si>
  <si>
    <t>initial margin</t>
  </si>
  <si>
    <t>december</t>
  </si>
  <si>
    <t>january</t>
  </si>
  <si>
    <t>february</t>
  </si>
  <si>
    <t>30th dec</t>
  </si>
  <si>
    <t>march</t>
  </si>
  <si>
    <t>27th january</t>
  </si>
  <si>
    <t>april</t>
  </si>
  <si>
    <t>notional profit</t>
  </si>
  <si>
    <t>mark to market profit</t>
  </si>
  <si>
    <t>notional loss</t>
  </si>
  <si>
    <t>mark to market loss</t>
  </si>
  <si>
    <t>in futures - both buyers and sellers pay margin</t>
  </si>
  <si>
    <t>futures &amp; options in stocks are DELIVERY SETTLED</t>
  </si>
  <si>
    <t>futures &amp; options in index are CASH SETTLED</t>
  </si>
  <si>
    <t>LONG FUTURES</t>
  </si>
  <si>
    <t>tcs</t>
  </si>
  <si>
    <t>square off</t>
  </si>
  <si>
    <t>roll over</t>
  </si>
  <si>
    <t>dec futures</t>
  </si>
  <si>
    <t>????</t>
  </si>
  <si>
    <t>jan futures</t>
  </si>
  <si>
    <t>take delivery of shares</t>
  </si>
  <si>
    <t>(shares will come into your demat a/c)</t>
  </si>
  <si>
    <t>(((need to own MONEY))))</t>
  </si>
  <si>
    <t>SHORT FUTURES</t>
  </si>
  <si>
    <t>give delivery of shares</t>
  </si>
  <si>
    <t>(shares will move out of your demat a/c)</t>
  </si>
  <si>
    <t>(((need to own SHARES)))</t>
  </si>
  <si>
    <t>Hedge your portfolio</t>
  </si>
  <si>
    <t>risks</t>
  </si>
  <si>
    <t xml:space="preserve">systematic </t>
  </si>
  <si>
    <t>unsystematic</t>
  </si>
  <si>
    <t>beta</t>
  </si>
  <si>
    <t>beta of the market = 1</t>
  </si>
  <si>
    <t>beta of A Ltd = 1.2</t>
  </si>
  <si>
    <t>beta of B Ltd= .9</t>
  </si>
  <si>
    <t>portfolio</t>
  </si>
  <si>
    <t>your view - markets will go down</t>
  </si>
  <si>
    <t>sell your portfolio</t>
  </si>
  <si>
    <t>hedge portfolio by selling niifty futures</t>
  </si>
  <si>
    <t>A</t>
  </si>
  <si>
    <t>B</t>
  </si>
  <si>
    <t>C</t>
  </si>
  <si>
    <t>D</t>
  </si>
  <si>
    <t>E</t>
  </si>
  <si>
    <t>VALUE</t>
  </si>
  <si>
    <t>portfolio beta</t>
  </si>
  <si>
    <t>proportion</t>
  </si>
  <si>
    <t>selling nifty futures</t>
  </si>
  <si>
    <t>value of portfolio*beta of the portfolio/value of 1 nifty future</t>
  </si>
  <si>
    <t>900000*.99/17370</t>
  </si>
  <si>
    <t>nifty futures</t>
  </si>
  <si>
    <t>markets go down</t>
  </si>
  <si>
    <t>today sold nifty futures at a high price</t>
  </si>
  <si>
    <t>buy back nifty futures at a lower price</t>
  </si>
  <si>
    <t>profit on nifty futures</t>
  </si>
  <si>
    <t>off set the loss on your portfolio</t>
  </si>
  <si>
    <t>markets go up</t>
  </si>
  <si>
    <t>buy back nifty futures at a higher price</t>
  </si>
  <si>
    <t>loss on nifty futures</t>
  </si>
  <si>
    <t>loss can be set off against the profit on portfolio</t>
  </si>
  <si>
    <t>beta - moneycontrol</t>
  </si>
  <si>
    <t>swaps</t>
  </si>
  <si>
    <t>interest rate swap</t>
  </si>
  <si>
    <t>anita</t>
  </si>
  <si>
    <t>you</t>
  </si>
  <si>
    <t>has given a loan of Rs 1 lakh</t>
  </si>
  <si>
    <t>have also given a loan of Rs 1 lakh</t>
  </si>
  <si>
    <t>interest @ 5%</t>
  </si>
  <si>
    <t>interest @ base rate +1% ( base rate =4%)</t>
  </si>
  <si>
    <t>interest rates will go down</t>
  </si>
  <si>
    <t>interest rates will go up</t>
  </si>
  <si>
    <t>swap interest rates</t>
  </si>
  <si>
    <t>after the swap</t>
  </si>
  <si>
    <t>base rate moves up to 5.25%</t>
  </si>
  <si>
    <t>(anita's view is correct)</t>
  </si>
  <si>
    <t>you will give anita 1250</t>
  </si>
  <si>
    <t>base rate moves down to 3.75%</t>
  </si>
  <si>
    <t>anita will pay you 250</t>
  </si>
  <si>
    <t>(your view is correct)</t>
  </si>
  <si>
    <t>options</t>
  </si>
  <si>
    <t>buyer/holder</t>
  </si>
  <si>
    <t>seller/writer</t>
  </si>
  <si>
    <t>obligation to sell</t>
  </si>
  <si>
    <t>pays premium</t>
  </si>
  <si>
    <t>receives premium</t>
  </si>
  <si>
    <t>ltd losses</t>
  </si>
  <si>
    <t>unltd gains</t>
  </si>
  <si>
    <t>unltd losses</t>
  </si>
  <si>
    <t>ltd gains</t>
  </si>
  <si>
    <t>max loss= prem paid</t>
  </si>
  <si>
    <t>max profit = prem recd</t>
  </si>
  <si>
    <t>pays margin</t>
  </si>
  <si>
    <t>does not pay margin</t>
  </si>
  <si>
    <t>obligation to buy</t>
  </si>
  <si>
    <t>(right to buy @ 110)</t>
  </si>
  <si>
    <t>pays prem</t>
  </si>
  <si>
    <t>if the spot price moves to</t>
  </si>
  <si>
    <t>exercise right</t>
  </si>
  <si>
    <t>no</t>
  </si>
  <si>
    <t>Call option buyer (bullish)</t>
  </si>
  <si>
    <t>Call option seller ( bearish)</t>
  </si>
  <si>
    <t>(obligation to sell @ 110)</t>
  </si>
  <si>
    <t>perform obligation</t>
  </si>
  <si>
    <t>in options- only sellers pay margin</t>
  </si>
  <si>
    <t>long on TCS call options</t>
  </si>
  <si>
    <t>short</t>
  </si>
  <si>
    <t>does not exercise his right</t>
  </si>
  <si>
    <t>( needs to OWN MONEY)</t>
  </si>
  <si>
    <t>(((shares will move into your demat a/c)</t>
  </si>
  <si>
    <t>(max loss = prem paid)</t>
  </si>
  <si>
    <t>short on TCS call options</t>
  </si>
  <si>
    <t>does not have to perform obligation</t>
  </si>
  <si>
    <t>(max profit = premium recd)</t>
  </si>
  <si>
    <t>(needs to OWN SHARES)</t>
  </si>
  <si>
    <t>(((shares will move OUT OF  your demat a/c)</t>
  </si>
  <si>
    <t>Put option buyer ( bearish)</t>
  </si>
  <si>
    <t>(right to sell @ 90)</t>
  </si>
  <si>
    <t>Put option seller ( bullish)</t>
  </si>
  <si>
    <t>(obligation to buy @ 90)</t>
  </si>
  <si>
    <t>receives prem</t>
  </si>
  <si>
    <t>(BULLISH)</t>
  </si>
  <si>
    <t>peak margining system</t>
  </si>
  <si>
    <t>peak margin</t>
  </si>
  <si>
    <t>long nifty futures</t>
  </si>
  <si>
    <t>long nifty put options</t>
  </si>
  <si>
    <t>margin is payable</t>
  </si>
  <si>
    <t>no margin is payable</t>
  </si>
  <si>
    <t xml:space="preserve">buying </t>
  </si>
  <si>
    <t>three legged strategy</t>
  </si>
  <si>
    <t>max profit when mkts go against our view</t>
  </si>
  <si>
    <t>three legged startegy</t>
  </si>
  <si>
    <t>max profit when mkts go against the view</t>
  </si>
  <si>
    <t>(long call and short call)</t>
  </si>
  <si>
    <t>(long put and short put)</t>
  </si>
  <si>
    <t>no of shares you should own ( at least) = lot size</t>
  </si>
  <si>
    <r>
      <rPr>
        <b/>
        <u/>
        <sz val="18"/>
        <color theme="1"/>
        <rFont val="Calibri"/>
        <family val="2"/>
        <scheme val="minor"/>
      </rPr>
      <t xml:space="preserve">used to generate extra income </t>
    </r>
    <r>
      <rPr>
        <u/>
        <sz val="18"/>
        <color theme="1"/>
        <rFont val="Calibri"/>
        <family val="2"/>
        <scheme val="minor"/>
      </rPr>
      <t>from exisiting holdings in the CM</t>
    </r>
  </si>
  <si>
    <t>short CE</t>
  </si>
  <si>
    <t>(sold my shares at 1020)</t>
  </si>
  <si>
    <t>sell PE</t>
  </si>
  <si>
    <t>(my cost of acquiring the shares becomes 900-5= 895)</t>
  </si>
  <si>
    <t>selling call</t>
  </si>
  <si>
    <t>selling put</t>
  </si>
  <si>
    <t>acquire</t>
  </si>
  <si>
    <t>pfizer futures</t>
  </si>
  <si>
    <t xml:space="preserve">pfizer short  CE 5500 </t>
  </si>
  <si>
    <t>spot price moves up</t>
  </si>
  <si>
    <t>go up</t>
  </si>
  <si>
    <t>go down</t>
  </si>
  <si>
    <t>strike price is higher</t>
  </si>
  <si>
    <t>lower</t>
  </si>
  <si>
    <t>higher</t>
  </si>
  <si>
    <t>volatility goes higher</t>
  </si>
  <si>
    <t>time to expiry</t>
  </si>
  <si>
    <t>interest rate moves up</t>
  </si>
  <si>
    <t>1 point</t>
  </si>
  <si>
    <t>???</t>
  </si>
  <si>
    <t>option 2</t>
  </si>
  <si>
    <t>0-.5</t>
  </si>
  <si>
    <t>.5-1</t>
  </si>
  <si>
    <t>are the most sensitive to the changes in prices of underlying</t>
  </si>
  <si>
    <t>are the most expensive options &amp; even a big change in underlying will give lower returns</t>
  </si>
  <si>
    <t>gives you better returns than deep ITMs</t>
  </si>
  <si>
    <t>need a big change in underlying to get a higher % return</t>
  </si>
  <si>
    <t>30 points</t>
  </si>
  <si>
    <t>ITM ….spot&gt; strike</t>
  </si>
  <si>
    <t>100&gt; strike</t>
  </si>
  <si>
    <t>buy a call</t>
  </si>
  <si>
    <t>sell a put</t>
  </si>
  <si>
    <t xml:space="preserve">retail </t>
  </si>
  <si>
    <t>institutional</t>
  </si>
  <si>
    <t>1/3</t>
  </si>
  <si>
    <t>2/3</t>
  </si>
  <si>
    <t>buy a put</t>
  </si>
  <si>
    <t>sell a call</t>
  </si>
  <si>
    <t>option chain</t>
  </si>
  <si>
    <t>call &amp; puts-different strike prices- same underlying; same expiry</t>
  </si>
  <si>
    <t>BULLS PARTICIPATE BY SELLING PUTS</t>
  </si>
  <si>
    <t>BEARS PARTICIPATE BY SELLING CALLS</t>
  </si>
  <si>
    <t>OPEN INTEREST</t>
  </si>
  <si>
    <t>PRICE</t>
  </si>
  <si>
    <t>INTERPRETATION</t>
  </si>
  <si>
    <t>up</t>
  </si>
  <si>
    <t>down</t>
  </si>
  <si>
    <t>long buildup- new buying</t>
  </si>
  <si>
    <t>short buildup- new selling</t>
  </si>
  <si>
    <t>short covering-buying to cover short positions</t>
  </si>
  <si>
    <t>long unwinding- selling to cover long positions</t>
  </si>
  <si>
    <t>put call ratio PCR = OI of puts/ OI of calls</t>
  </si>
  <si>
    <t>PCR</t>
  </si>
  <si>
    <t>IV</t>
  </si>
  <si>
    <t>bearish signal</t>
  </si>
  <si>
    <t>bullish signal</t>
  </si>
  <si>
    <t>markets have bottomed out</t>
  </si>
  <si>
    <t>markets will fall again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</si>
</sst>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0.0%"/>
    <numFmt numFmtId="166" formatCode="0.0000"/>
  </numFmts>
  <fonts count="25" x14ac:knownFonts="1">
    <font>
      <sz val="11"/>
      <color theme="1"/>
      <name val="Calibri"/>
      <family val="2"/>
      <scheme val="minor"/>
    </font>
    <font>
      <b/>
      <u/>
      <sz val="11"/>
      <color theme="1"/>
      <name val="Calibri"/>
      <family val="2"/>
      <scheme val="minor"/>
    </font>
    <font>
      <i/>
      <sz val="11"/>
      <color rgb="FFFF0000"/>
      <name val="Calibri"/>
      <family val="2"/>
      <scheme val="minor"/>
    </font>
    <font>
      <sz val="11"/>
      <color rgb="FFFF0000"/>
      <name val="Calibri"/>
      <family val="2"/>
      <scheme val="minor"/>
    </font>
    <font>
      <b/>
      <sz val="11"/>
      <color rgb="FFFF0000"/>
      <name val="Calibri"/>
      <family val="2"/>
      <scheme val="minor"/>
    </font>
    <font>
      <i/>
      <u/>
      <sz val="11"/>
      <color theme="1"/>
      <name val="Calibri"/>
      <family val="2"/>
      <scheme val="minor"/>
    </font>
    <font>
      <i/>
      <u/>
      <sz val="11"/>
      <color rgb="FFFF0000"/>
      <name val="Calibri"/>
      <family val="2"/>
      <scheme val="minor"/>
    </font>
    <font>
      <b/>
      <u/>
      <sz val="11"/>
      <color rgb="FFFF0000"/>
      <name val="Calibri"/>
      <family val="2"/>
      <scheme val="minor"/>
    </font>
    <font>
      <b/>
      <sz val="11"/>
      <color theme="1"/>
      <name val="Calibri"/>
      <family val="2"/>
      <scheme val="minor"/>
    </font>
    <font>
      <sz val="11"/>
      <color theme="1"/>
      <name val="Calibri"/>
      <family val="2"/>
      <scheme val="minor"/>
    </font>
    <font>
      <u/>
      <sz val="11"/>
      <color theme="1"/>
      <name val="Calibri"/>
      <family val="2"/>
      <scheme val="minor"/>
    </font>
    <font>
      <b/>
      <i/>
      <u/>
      <sz val="11"/>
      <color theme="1"/>
      <name val="Calibri"/>
      <family val="2"/>
      <scheme val="minor"/>
    </font>
    <font>
      <b/>
      <sz val="18"/>
      <color rgb="FFFF0000"/>
      <name val="Calibri"/>
      <family val="2"/>
      <scheme val="minor"/>
    </font>
    <font>
      <b/>
      <sz val="11"/>
      <name val="Calibri"/>
      <family val="2"/>
      <scheme val="minor"/>
    </font>
    <font>
      <b/>
      <sz val="12"/>
      <color rgb="FF666666"/>
      <name val="Arial"/>
      <family val="2"/>
    </font>
    <font>
      <b/>
      <u/>
      <sz val="12"/>
      <color rgb="FF666666"/>
      <name val="Arial"/>
      <family val="2"/>
    </font>
    <font>
      <b/>
      <u/>
      <sz val="10"/>
      <color theme="1"/>
      <name val="Calibri"/>
      <family val="2"/>
      <scheme val="minor"/>
    </font>
    <font>
      <u/>
      <sz val="18"/>
      <color theme="1"/>
      <name val="Calibri"/>
      <family val="2"/>
      <scheme val="minor"/>
    </font>
    <font>
      <b/>
      <u/>
      <sz val="16"/>
      <color theme="1"/>
      <name val="Calibri"/>
      <family val="2"/>
      <scheme val="minor"/>
    </font>
    <font>
      <b/>
      <sz val="16"/>
      <color theme="1"/>
      <name val="Calibri"/>
      <family val="2"/>
      <scheme val="minor"/>
    </font>
    <font>
      <b/>
      <sz val="11"/>
      <color rgb="FF00B0F0"/>
      <name val="Calibri"/>
      <family val="2"/>
      <scheme val="minor"/>
    </font>
    <font>
      <sz val="18"/>
      <color theme="1"/>
      <name val="Calibri"/>
      <family val="2"/>
      <scheme val="minor"/>
    </font>
    <font>
      <b/>
      <i/>
      <sz val="11"/>
      <color rgb="FF00B0F0"/>
      <name val="Calibri"/>
      <family val="2"/>
      <scheme val="minor"/>
    </font>
    <font>
      <b/>
      <i/>
      <sz val="11"/>
      <color rgb="FFFF0000"/>
      <name val="Calibri"/>
      <family val="2"/>
      <scheme val="minor"/>
    </font>
    <font>
      <b/>
      <u/>
      <sz val="18"/>
      <color theme="1"/>
      <name val="Calibri"/>
      <family val="2"/>
      <scheme val="minor"/>
    </font>
  </fonts>
  <fills count="14">
    <fill>
      <patternFill patternType="none"/>
    </fill>
    <fill>
      <patternFill patternType="gray125"/>
    </fill>
    <fill>
      <patternFill patternType="solid">
        <fgColor theme="4" tint="0.79998168889431442"/>
        <bgColor indexed="64"/>
      </patternFill>
    </fill>
    <fill>
      <patternFill patternType="solid">
        <fgColor theme="5" tint="0.79998168889431442"/>
        <bgColor indexed="64"/>
      </patternFill>
    </fill>
    <fill>
      <patternFill patternType="solid">
        <fgColor rgb="FFFFFF00"/>
        <bgColor indexed="64"/>
      </patternFill>
    </fill>
    <fill>
      <patternFill patternType="solid">
        <fgColor theme="9" tint="0.39997558519241921"/>
        <bgColor indexed="64"/>
      </patternFill>
    </fill>
    <fill>
      <patternFill patternType="solid">
        <fgColor theme="4" tint="0.59999389629810485"/>
        <bgColor indexed="64"/>
      </patternFill>
    </fill>
    <fill>
      <patternFill patternType="solid">
        <fgColor rgb="FF92D050"/>
        <bgColor indexed="64"/>
      </patternFill>
    </fill>
    <fill>
      <patternFill patternType="solid">
        <fgColor theme="9" tint="0.59999389629810485"/>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rgb="FFFF0000"/>
        <bgColor indexed="64"/>
      </patternFill>
    </fill>
    <fill>
      <patternFill patternType="solid">
        <fgColor rgb="FF00B0F0"/>
        <bgColor indexed="64"/>
      </patternFill>
    </fill>
    <fill>
      <patternFill patternType="solid">
        <fgColor theme="8" tint="0.39997558519241921"/>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style="medium">
        <color indexed="64"/>
      </right>
      <top/>
      <bottom/>
      <diagonal/>
    </border>
    <border>
      <left style="thin">
        <color indexed="64"/>
      </left>
      <right style="medium">
        <color indexed="64"/>
      </right>
      <top style="thin">
        <color indexed="64"/>
      </top>
      <bottom/>
      <diagonal/>
    </border>
  </borders>
  <cellStyleXfs count="3">
    <xf numFmtId="0" fontId="0" fillId="0" borderId="0"/>
    <xf numFmtId="9" fontId="9" fillId="0" borderId="0" applyFont="0" applyFill="0" applyBorder="0" applyAlignment="0" applyProtection="0"/>
    <xf numFmtId="164" fontId="9" fillId="0" borderId="0" applyFont="0" applyFill="0" applyBorder="0" applyAlignment="0" applyProtection="0"/>
  </cellStyleXfs>
  <cellXfs count="281">
    <xf numFmtId="0" fontId="0" fillId="0" borderId="0" xfId="0"/>
    <xf numFmtId="0" fontId="1" fillId="0" borderId="0" xfId="0" applyFont="1"/>
    <xf numFmtId="0" fontId="2" fillId="0" borderId="0" xfId="0" applyFont="1"/>
    <xf numFmtId="0" fontId="1" fillId="0" borderId="0" xfId="0" applyFont="1" applyAlignment="1">
      <alignment wrapText="1"/>
    </xf>
    <xf numFmtId="0" fontId="0" fillId="0" borderId="0" xfId="0" applyFill="1"/>
    <xf numFmtId="0" fontId="0" fillId="0" borderId="5" xfId="0" applyBorder="1"/>
    <xf numFmtId="0" fontId="0" fillId="0" borderId="0" xfId="0" applyBorder="1"/>
    <xf numFmtId="0" fontId="0" fillId="0" borderId="6" xfId="0" applyBorder="1"/>
    <xf numFmtId="0" fontId="0" fillId="0" borderId="7" xfId="0" applyBorder="1"/>
    <xf numFmtId="0" fontId="5" fillId="0" borderId="0" xfId="0" applyFont="1"/>
    <xf numFmtId="0" fontId="6" fillId="0" borderId="10" xfId="0" applyFont="1" applyBorder="1" applyAlignment="1">
      <alignment wrapText="1"/>
    </xf>
    <xf numFmtId="0" fontId="6" fillId="0" borderId="12" xfId="0" applyFont="1" applyBorder="1" applyAlignment="1">
      <alignment wrapText="1"/>
    </xf>
    <xf numFmtId="0" fontId="0" fillId="0" borderId="2" xfId="0" applyBorder="1"/>
    <xf numFmtId="0" fontId="1" fillId="0" borderId="2" xfId="0" applyFont="1" applyBorder="1"/>
    <xf numFmtId="0" fontId="1" fillId="0" borderId="4" xfId="0" applyFont="1" applyBorder="1"/>
    <xf numFmtId="0" fontId="0" fillId="0" borderId="5" xfId="0" applyBorder="1" applyAlignment="1">
      <alignment horizontal="right"/>
    </xf>
    <xf numFmtId="0" fontId="0" fillId="0" borderId="6" xfId="0" applyBorder="1" applyAlignment="1">
      <alignment horizontal="right"/>
    </xf>
    <xf numFmtId="0" fontId="1" fillId="0" borderId="5" xfId="0" applyFont="1" applyBorder="1" applyAlignment="1">
      <alignment wrapText="1"/>
    </xf>
    <xf numFmtId="0" fontId="1" fillId="0" borderId="0" xfId="0" applyFont="1" applyBorder="1" applyAlignment="1">
      <alignment wrapText="1"/>
    </xf>
    <xf numFmtId="0" fontId="1" fillId="0" borderId="6" xfId="0" applyFont="1" applyBorder="1" applyAlignment="1">
      <alignment wrapText="1"/>
    </xf>
    <xf numFmtId="0" fontId="0" fillId="0" borderId="14" xfId="0" applyBorder="1"/>
    <xf numFmtId="0" fontId="0" fillId="0" borderId="15" xfId="0" applyBorder="1"/>
    <xf numFmtId="0" fontId="0" fillId="0" borderId="8" xfId="0" applyBorder="1"/>
    <xf numFmtId="0" fontId="0" fillId="0" borderId="9" xfId="0" applyBorder="1"/>
    <xf numFmtId="0" fontId="6" fillId="0" borderId="1" xfId="0" applyFont="1" applyBorder="1" applyAlignment="1">
      <alignment wrapText="1"/>
    </xf>
    <xf numFmtId="0" fontId="4" fillId="0" borderId="0" xfId="0" applyFont="1"/>
    <xf numFmtId="0" fontId="7" fillId="0" borderId="0" xfId="0" applyFont="1"/>
    <xf numFmtId="0" fontId="1" fillId="0" borderId="13" xfId="0" applyFont="1" applyBorder="1"/>
    <xf numFmtId="0" fontId="1" fillId="0" borderId="5" xfId="0" applyFont="1" applyBorder="1"/>
    <xf numFmtId="0" fontId="1" fillId="0" borderId="14" xfId="0" applyFont="1" applyBorder="1"/>
    <xf numFmtId="0" fontId="0" fillId="0" borderId="0" xfId="0" applyAlignment="1">
      <alignment wrapText="1"/>
    </xf>
    <xf numFmtId="0" fontId="3" fillId="0" borderId="0" xfId="0" applyFont="1"/>
    <xf numFmtId="0" fontId="0" fillId="0" borderId="10" xfId="0" applyBorder="1"/>
    <xf numFmtId="0" fontId="0" fillId="0" borderId="11" xfId="0" applyBorder="1"/>
    <xf numFmtId="0" fontId="0" fillId="0" borderId="12" xfId="0" applyBorder="1"/>
    <xf numFmtId="0" fontId="0" fillId="0" borderId="3" xfId="0" applyBorder="1"/>
    <xf numFmtId="0" fontId="0" fillId="0" borderId="4" xfId="0" applyBorder="1"/>
    <xf numFmtId="0" fontId="8" fillId="3" borderId="0" xfId="0" applyFont="1" applyFill="1"/>
    <xf numFmtId="0" fontId="0" fillId="0" borderId="16" xfId="0" applyBorder="1"/>
    <xf numFmtId="0" fontId="0" fillId="0" borderId="17" xfId="0" applyBorder="1"/>
    <xf numFmtId="0" fontId="0" fillId="0" borderId="18" xfId="0" applyBorder="1"/>
    <xf numFmtId="0" fontId="0" fillId="0" borderId="19" xfId="0" applyBorder="1"/>
    <xf numFmtId="0" fontId="0" fillId="0" borderId="21" xfId="0" applyBorder="1"/>
    <xf numFmtId="0" fontId="0" fillId="0" borderId="22" xfId="0" applyBorder="1"/>
    <xf numFmtId="0" fontId="0" fillId="4" borderId="0" xfId="0" applyFill="1" applyBorder="1"/>
    <xf numFmtId="0" fontId="0" fillId="4" borderId="20" xfId="0" applyFill="1" applyBorder="1"/>
    <xf numFmtId="0" fontId="0" fillId="4" borderId="22" xfId="0" applyFill="1" applyBorder="1"/>
    <xf numFmtId="165" fontId="0" fillId="0" borderId="0" xfId="1" applyNumberFormat="1" applyFont="1"/>
    <xf numFmtId="0" fontId="0" fillId="0" borderId="24" xfId="0" applyBorder="1"/>
    <xf numFmtId="0" fontId="0" fillId="0" borderId="25" xfId="0" applyBorder="1"/>
    <xf numFmtId="0" fontId="0" fillId="4" borderId="25" xfId="0" applyFill="1" applyBorder="1"/>
    <xf numFmtId="0" fontId="0" fillId="4" borderId="26" xfId="0" applyFill="1" applyBorder="1"/>
    <xf numFmtId="0" fontId="0" fillId="4" borderId="23" xfId="0" applyFill="1" applyBorder="1"/>
    <xf numFmtId="9" fontId="0" fillId="0" borderId="0" xfId="1" applyFont="1"/>
    <xf numFmtId="0" fontId="10" fillId="0" borderId="0" xfId="0" applyFont="1"/>
    <xf numFmtId="2" fontId="0" fillId="0" borderId="0" xfId="0" applyNumberFormat="1"/>
    <xf numFmtId="1" fontId="0" fillId="0" borderId="0" xfId="0" applyNumberFormat="1"/>
    <xf numFmtId="0" fontId="0" fillId="3" borderId="0" xfId="0" applyFill="1"/>
    <xf numFmtId="0" fontId="0" fillId="5" borderId="0" xfId="0" applyFill="1"/>
    <xf numFmtId="0" fontId="0" fillId="4" borderId="0" xfId="0" applyFill="1"/>
    <xf numFmtId="0" fontId="11" fillId="0" borderId="0" xfId="0" applyFont="1"/>
    <xf numFmtId="0" fontId="12" fillId="0" borderId="0" xfId="0" applyFont="1"/>
    <xf numFmtId="0" fontId="8" fillId="3" borderId="1" xfId="0" applyFont="1" applyFill="1" applyBorder="1"/>
    <xf numFmtId="0" fontId="13" fillId="3" borderId="1" xfId="0" applyFont="1" applyFill="1" applyBorder="1"/>
    <xf numFmtId="0" fontId="8" fillId="3" borderId="6" xfId="0" applyFont="1" applyFill="1" applyBorder="1"/>
    <xf numFmtId="0" fontId="8" fillId="3" borderId="1" xfId="0" quotePrefix="1" applyFont="1" applyFill="1" applyBorder="1"/>
    <xf numFmtId="0" fontId="11" fillId="0" borderId="0" xfId="0" applyFont="1" applyFill="1" applyBorder="1"/>
    <xf numFmtId="0" fontId="8" fillId="6" borderId="0" xfId="0" applyFont="1" applyFill="1"/>
    <xf numFmtId="9" fontId="0" fillId="4" borderId="0" xfId="1" applyFont="1" applyFill="1"/>
    <xf numFmtId="0" fontId="0" fillId="4" borderId="0" xfId="0" quotePrefix="1" applyFill="1"/>
    <xf numFmtId="0" fontId="1" fillId="4" borderId="0" xfId="0" applyFont="1" applyFill="1"/>
    <xf numFmtId="0" fontId="0" fillId="0" borderId="0" xfId="0" quotePrefix="1" applyAlignment="1">
      <alignment horizontal="right"/>
    </xf>
    <xf numFmtId="0" fontId="1" fillId="7" borderId="0" xfId="0" applyFont="1" applyFill="1"/>
    <xf numFmtId="0" fontId="1" fillId="3" borderId="0" xfId="0" applyFont="1" applyFill="1"/>
    <xf numFmtId="0" fontId="8" fillId="7" borderId="0" xfId="0" applyFont="1" applyFill="1"/>
    <xf numFmtId="0" fontId="0" fillId="7" borderId="0" xfId="0" applyFill="1"/>
    <xf numFmtId="0" fontId="8" fillId="0" borderId="0" xfId="0" applyFont="1"/>
    <xf numFmtId="0" fontId="1" fillId="8" borderId="0" xfId="0" applyFont="1" applyFill="1"/>
    <xf numFmtId="0" fontId="8" fillId="5" borderId="0" xfId="0" applyFont="1" applyFill="1"/>
    <xf numFmtId="0" fontId="8" fillId="0" borderId="0" xfId="0" applyFont="1" applyFill="1"/>
    <xf numFmtId="0" fontId="0" fillId="0" borderId="0" xfId="0" applyFont="1" applyFill="1"/>
    <xf numFmtId="0" fontId="10" fillId="0" borderId="0" xfId="0" applyFont="1" applyFill="1"/>
    <xf numFmtId="0" fontId="1" fillId="9" borderId="19" xfId="0" applyFont="1" applyFill="1" applyBorder="1" applyAlignment="1">
      <alignment wrapText="1"/>
    </xf>
    <xf numFmtId="0" fontId="1" fillId="9" borderId="0" xfId="0" applyFont="1" applyFill="1" applyBorder="1" applyAlignment="1">
      <alignment wrapText="1"/>
    </xf>
    <xf numFmtId="0" fontId="1" fillId="9" borderId="20" xfId="0" applyFont="1" applyFill="1" applyBorder="1" applyAlignment="1">
      <alignment wrapText="1"/>
    </xf>
    <xf numFmtId="0" fontId="1" fillId="10" borderId="19" xfId="0" applyFont="1" applyFill="1" applyBorder="1" applyAlignment="1">
      <alignment wrapText="1"/>
    </xf>
    <xf numFmtId="0" fontId="1" fillId="10" borderId="0" xfId="0" applyFont="1" applyFill="1" applyBorder="1" applyAlignment="1">
      <alignment wrapText="1"/>
    </xf>
    <xf numFmtId="0" fontId="1" fillId="10" borderId="20" xfId="0" applyFont="1" applyFill="1" applyBorder="1" applyAlignment="1">
      <alignment wrapText="1"/>
    </xf>
    <xf numFmtId="0" fontId="1" fillId="0" borderId="19" xfId="0" applyFont="1" applyBorder="1" applyAlignment="1">
      <alignment wrapText="1"/>
    </xf>
    <xf numFmtId="0" fontId="1" fillId="0" borderId="20" xfId="0" applyFont="1" applyBorder="1" applyAlignment="1">
      <alignment wrapText="1"/>
    </xf>
    <xf numFmtId="0" fontId="0" fillId="9" borderId="19" xfId="0" applyFill="1" applyBorder="1"/>
    <xf numFmtId="166" fontId="0" fillId="9" borderId="0" xfId="0" applyNumberFormat="1" applyFill="1" applyBorder="1"/>
    <xf numFmtId="2" fontId="0" fillId="9" borderId="20" xfId="0" applyNumberFormat="1" applyFill="1" applyBorder="1"/>
    <xf numFmtId="0" fontId="0" fillId="10" borderId="19" xfId="0" applyFill="1" applyBorder="1"/>
    <xf numFmtId="166" fontId="0" fillId="10" borderId="0" xfId="0" applyNumberFormat="1" applyFill="1" applyBorder="1"/>
    <xf numFmtId="2" fontId="0" fillId="10" borderId="20" xfId="0" applyNumberFormat="1" applyFill="1" applyBorder="1"/>
    <xf numFmtId="166" fontId="0" fillId="0" borderId="0" xfId="0" applyNumberFormat="1" applyBorder="1"/>
    <xf numFmtId="2" fontId="0" fillId="0" borderId="20" xfId="0" applyNumberFormat="1" applyBorder="1"/>
    <xf numFmtId="2" fontId="0" fillId="4" borderId="0" xfId="0" applyNumberFormat="1" applyFill="1"/>
    <xf numFmtId="166" fontId="0" fillId="4" borderId="0" xfId="0" applyNumberFormat="1" applyFill="1"/>
    <xf numFmtId="164" fontId="0" fillId="4" borderId="0" xfId="2" applyFont="1" applyFill="1"/>
    <xf numFmtId="166" fontId="0" fillId="0" borderId="22" xfId="0" applyNumberFormat="1" applyBorder="1"/>
    <xf numFmtId="2" fontId="0" fillId="0" borderId="23" xfId="0" applyNumberFormat="1" applyBorder="1"/>
    <xf numFmtId="0" fontId="0" fillId="9" borderId="21" xfId="0" applyFill="1" applyBorder="1"/>
    <xf numFmtId="166" fontId="0" fillId="9" borderId="22" xfId="0" applyNumberFormat="1" applyFill="1" applyBorder="1"/>
    <xf numFmtId="0" fontId="0" fillId="10" borderId="21" xfId="0" applyFill="1" applyBorder="1"/>
    <xf numFmtId="166" fontId="0" fillId="10" borderId="22" xfId="0" applyNumberFormat="1" applyFill="1" applyBorder="1"/>
    <xf numFmtId="0" fontId="14" fillId="3" borderId="0" xfId="0" applyFont="1" applyFill="1"/>
    <xf numFmtId="0" fontId="15" fillId="0" borderId="0" xfId="0" applyFont="1"/>
    <xf numFmtId="0" fontId="0" fillId="0" borderId="7" xfId="0" applyBorder="1" applyAlignment="1">
      <alignment horizontal="right"/>
    </xf>
    <xf numFmtId="0" fontId="0" fillId="0" borderId="9" xfId="0" applyBorder="1" applyAlignment="1">
      <alignment horizontal="right"/>
    </xf>
    <xf numFmtId="0" fontId="16" fillId="0" borderId="19" xfId="0" applyFont="1" applyBorder="1"/>
    <xf numFmtId="0" fontId="16" fillId="0" borderId="0" xfId="0" applyFont="1" applyBorder="1"/>
    <xf numFmtId="0" fontId="16" fillId="0" borderId="20" xfId="0" applyFont="1" applyBorder="1"/>
    <xf numFmtId="0" fontId="0" fillId="0" borderId="0" xfId="0" applyFill="1" applyBorder="1" applyAlignment="1">
      <alignment horizontal="right"/>
    </xf>
    <xf numFmtId="0" fontId="0" fillId="0" borderId="20" xfId="0" applyBorder="1"/>
    <xf numFmtId="0" fontId="0" fillId="11" borderId="0" xfId="0" applyFill="1"/>
    <xf numFmtId="0" fontId="1" fillId="0" borderId="22" xfId="0" applyFont="1" applyBorder="1"/>
    <xf numFmtId="0" fontId="0" fillId="12" borderId="0" xfId="0" applyFill="1"/>
    <xf numFmtId="0" fontId="1" fillId="12" borderId="0" xfId="0" applyFont="1" applyFill="1"/>
    <xf numFmtId="0" fontId="1" fillId="0" borderId="0" xfId="0" applyFont="1" applyFill="1"/>
    <xf numFmtId="166" fontId="1" fillId="10" borderId="22" xfId="0" applyNumberFormat="1" applyFont="1" applyFill="1" applyBorder="1"/>
    <xf numFmtId="2" fontId="1" fillId="10" borderId="23" xfId="0" applyNumberFormat="1" applyFont="1" applyFill="1" applyBorder="1"/>
    <xf numFmtId="0" fontId="16" fillId="2" borderId="19" xfId="0" applyFont="1" applyFill="1" applyBorder="1"/>
    <xf numFmtId="0" fontId="16" fillId="2" borderId="0" xfId="0" applyFont="1" applyFill="1" applyBorder="1"/>
    <xf numFmtId="0" fontId="16" fillId="2" borderId="20" xfId="0" applyFont="1" applyFill="1" applyBorder="1"/>
    <xf numFmtId="0" fontId="0" fillId="2" borderId="19" xfId="0" applyFill="1" applyBorder="1"/>
    <xf numFmtId="0" fontId="0" fillId="2" borderId="0" xfId="0" applyFill="1" applyBorder="1"/>
    <xf numFmtId="0" fontId="0" fillId="2" borderId="20" xfId="0" applyFill="1" applyBorder="1"/>
    <xf numFmtId="2" fontId="0" fillId="2" borderId="20" xfId="0" applyNumberFormat="1" applyFill="1" applyBorder="1"/>
    <xf numFmtId="0" fontId="0" fillId="2" borderId="21" xfId="0" applyFill="1" applyBorder="1"/>
    <xf numFmtId="0" fontId="0" fillId="2" borderId="22" xfId="0" applyFill="1" applyBorder="1"/>
    <xf numFmtId="0" fontId="1" fillId="2" borderId="22" xfId="0" applyFont="1" applyFill="1" applyBorder="1"/>
    <xf numFmtId="2" fontId="0" fillId="2" borderId="23" xfId="0" applyNumberFormat="1" applyFill="1" applyBorder="1"/>
    <xf numFmtId="0" fontId="0" fillId="2" borderId="0" xfId="0" applyFill="1"/>
    <xf numFmtId="0" fontId="0" fillId="0" borderId="0" xfId="0" applyFont="1" applyFill="1" applyBorder="1"/>
    <xf numFmtId="9" fontId="0" fillId="0" borderId="0" xfId="0" applyNumberFormat="1"/>
    <xf numFmtId="0" fontId="0" fillId="0" borderId="14" xfId="0" applyBorder="1" applyAlignment="1">
      <alignment horizontal="right"/>
    </xf>
    <xf numFmtId="0" fontId="10" fillId="3" borderId="0" xfId="0" applyFont="1" applyFill="1"/>
    <xf numFmtId="0" fontId="8" fillId="3" borderId="0" xfId="0" applyFont="1" applyFill="1" applyBorder="1"/>
    <xf numFmtId="0" fontId="8" fillId="4" borderId="0" xfId="0" applyFont="1" applyFill="1"/>
    <xf numFmtId="166" fontId="1" fillId="9" borderId="0" xfId="0" applyNumberFormat="1" applyFont="1" applyFill="1" applyBorder="1"/>
    <xf numFmtId="2" fontId="1" fillId="9" borderId="20" xfId="0" applyNumberFormat="1" applyFont="1" applyFill="1" applyBorder="1"/>
    <xf numFmtId="166" fontId="1" fillId="0" borderId="22" xfId="0" applyNumberFormat="1" applyFont="1" applyBorder="1"/>
    <xf numFmtId="2" fontId="1" fillId="0" borderId="23" xfId="0" applyNumberFormat="1" applyFont="1" applyBorder="1"/>
    <xf numFmtId="0" fontId="17" fillId="0" borderId="0" xfId="0" applyFont="1"/>
    <xf numFmtId="0" fontId="13" fillId="3" borderId="0" xfId="0" applyFont="1" applyFill="1" applyBorder="1"/>
    <xf numFmtId="0" fontId="8" fillId="3" borderId="0" xfId="0" quotePrefix="1" applyFont="1" applyFill="1" applyBorder="1"/>
    <xf numFmtId="0" fontId="0" fillId="0" borderId="27" xfId="0" applyFill="1" applyBorder="1"/>
    <xf numFmtId="0" fontId="0" fillId="4" borderId="28" xfId="0" applyFill="1" applyBorder="1"/>
    <xf numFmtId="0" fontId="0" fillId="4" borderId="29" xfId="0" applyFill="1" applyBorder="1"/>
    <xf numFmtId="0" fontId="0" fillId="4" borderId="30" xfId="0" applyFill="1" applyBorder="1"/>
    <xf numFmtId="0" fontId="4" fillId="4" borderId="0" xfId="0" applyFont="1" applyFill="1"/>
    <xf numFmtId="0" fontId="0" fillId="13" borderId="0" xfId="0" applyFill="1"/>
    <xf numFmtId="0" fontId="0" fillId="0" borderId="5" xfId="0" applyBorder="1" applyAlignment="1">
      <alignment wrapText="1"/>
    </xf>
    <xf numFmtId="0" fontId="0" fillId="0" borderId="7" xfId="0" applyBorder="1" applyAlignment="1">
      <alignment wrapText="1"/>
    </xf>
    <xf numFmtId="0" fontId="1" fillId="0" borderId="13" xfId="0" applyFont="1" applyBorder="1" applyAlignment="1">
      <alignment wrapText="1"/>
    </xf>
    <xf numFmtId="0" fontId="1" fillId="0" borderId="0" xfId="0" applyFont="1" applyFill="1" applyBorder="1"/>
    <xf numFmtId="0" fontId="0" fillId="0" borderId="5" xfId="0" applyFont="1" applyFill="1" applyBorder="1"/>
    <xf numFmtId="0" fontId="1" fillId="0" borderId="6" xfId="0" applyFont="1" applyFill="1" applyBorder="1"/>
    <xf numFmtId="0" fontId="0" fillId="0" borderId="6" xfId="0" applyFont="1" applyFill="1" applyBorder="1"/>
    <xf numFmtId="2" fontId="8" fillId="0" borderId="0" xfId="0" applyNumberFormat="1" applyFont="1"/>
    <xf numFmtId="0" fontId="0" fillId="0" borderId="26" xfId="0" applyBorder="1"/>
    <xf numFmtId="0" fontId="1" fillId="0" borderId="5" xfId="0" applyFont="1" applyFill="1" applyBorder="1"/>
    <xf numFmtId="0" fontId="1" fillId="0" borderId="31" xfId="0" applyFont="1" applyBorder="1" applyAlignment="1">
      <alignment wrapText="1"/>
    </xf>
    <xf numFmtId="0" fontId="1" fillId="0" borderId="32" xfId="0" applyFont="1" applyBorder="1" applyAlignment="1">
      <alignment wrapText="1"/>
    </xf>
    <xf numFmtId="0" fontId="1" fillId="0" borderId="33" xfId="0" applyFont="1" applyBorder="1" applyAlignment="1">
      <alignment wrapText="1"/>
    </xf>
    <xf numFmtId="0" fontId="0" fillId="0" borderId="34" xfId="0" applyBorder="1"/>
    <xf numFmtId="0" fontId="0" fillId="0" borderId="35" xfId="0" applyBorder="1"/>
    <xf numFmtId="0" fontId="0" fillId="0" borderId="38" xfId="0" applyBorder="1"/>
    <xf numFmtId="0" fontId="1" fillId="0" borderId="39" xfId="0" applyFont="1" applyBorder="1" applyAlignment="1">
      <alignment wrapText="1"/>
    </xf>
    <xf numFmtId="0" fontId="0" fillId="0" borderId="0" xfId="0" applyBorder="1" applyAlignment="1">
      <alignment horizontal="right"/>
    </xf>
    <xf numFmtId="0" fontId="0" fillId="0" borderId="6" xfId="0" applyFill="1" applyBorder="1"/>
    <xf numFmtId="0" fontId="0" fillId="0" borderId="5" xfId="0" applyFill="1" applyBorder="1"/>
    <xf numFmtId="0" fontId="18" fillId="0" borderId="0" xfId="0" applyFont="1"/>
    <xf numFmtId="0" fontId="19" fillId="0" borderId="0" xfId="0" applyFont="1"/>
    <xf numFmtId="0" fontId="0" fillId="0" borderId="0" xfId="0" applyFill="1" applyBorder="1"/>
    <xf numFmtId="0" fontId="0" fillId="0" borderId="20" xfId="0" applyFill="1" applyBorder="1"/>
    <xf numFmtId="0" fontId="0" fillId="0" borderId="14" xfId="0" applyFill="1" applyBorder="1"/>
    <xf numFmtId="0" fontId="0" fillId="0" borderId="19" xfId="0" applyFill="1" applyBorder="1" applyAlignment="1">
      <alignment horizontal="right"/>
    </xf>
    <xf numFmtId="0" fontId="0" fillId="0" borderId="39" xfId="0" applyFill="1" applyBorder="1"/>
    <xf numFmtId="0" fontId="1" fillId="0" borderId="2" xfId="0" applyFont="1" applyBorder="1" applyAlignment="1">
      <alignment wrapText="1"/>
    </xf>
    <xf numFmtId="0" fontId="1" fillId="0" borderId="3" xfId="0" applyFont="1" applyBorder="1" applyAlignment="1">
      <alignment wrapText="1"/>
    </xf>
    <xf numFmtId="0" fontId="1" fillId="0" borderId="35" xfId="0" applyFont="1" applyBorder="1" applyAlignment="1">
      <alignment wrapText="1"/>
    </xf>
    <xf numFmtId="0" fontId="1" fillId="0" borderId="34" xfId="0" applyFont="1" applyBorder="1" applyAlignment="1">
      <alignment wrapText="1"/>
    </xf>
    <xf numFmtId="0" fontId="0" fillId="0" borderId="19" xfId="0" applyFill="1" applyBorder="1" applyAlignment="1">
      <alignment wrapText="1"/>
    </xf>
    <xf numFmtId="0" fontId="0" fillId="0" borderId="0" xfId="0" applyFill="1" applyBorder="1" applyAlignment="1">
      <alignment wrapText="1"/>
    </xf>
    <xf numFmtId="0" fontId="0" fillId="0" borderId="5" xfId="0" applyFill="1" applyBorder="1" applyAlignment="1">
      <alignment wrapText="1"/>
    </xf>
    <xf numFmtId="0" fontId="0" fillId="0" borderId="6" xfId="0" applyFill="1" applyBorder="1" applyAlignment="1">
      <alignment wrapText="1"/>
    </xf>
    <xf numFmtId="0" fontId="0" fillId="0" borderId="23" xfId="0" applyBorder="1"/>
    <xf numFmtId="0" fontId="0" fillId="3" borderId="19" xfId="0" applyFill="1" applyBorder="1"/>
    <xf numFmtId="0" fontId="0" fillId="3" borderId="20" xfId="0" applyFill="1" applyBorder="1"/>
    <xf numFmtId="0" fontId="8" fillId="3" borderId="28" xfId="0" applyFont="1" applyFill="1" applyBorder="1"/>
    <xf numFmtId="0" fontId="8" fillId="3" borderId="30" xfId="0" applyFont="1" applyFill="1" applyBorder="1"/>
    <xf numFmtId="0" fontId="20" fillId="3" borderId="24" xfId="0" applyFont="1" applyFill="1" applyBorder="1"/>
    <xf numFmtId="0" fontId="20" fillId="3" borderId="25" xfId="0" applyFont="1" applyFill="1" applyBorder="1"/>
    <xf numFmtId="0" fontId="20" fillId="3" borderId="26" xfId="0" applyFont="1" applyFill="1" applyBorder="1"/>
    <xf numFmtId="0" fontId="20" fillId="3" borderId="21" xfId="0" applyFont="1" applyFill="1" applyBorder="1"/>
    <xf numFmtId="0" fontId="20" fillId="3" borderId="22" xfId="0" applyFont="1" applyFill="1" applyBorder="1"/>
    <xf numFmtId="0" fontId="20" fillId="3" borderId="23" xfId="0" applyFont="1" applyFill="1" applyBorder="1"/>
    <xf numFmtId="0" fontId="0" fillId="4" borderId="8" xfId="0" applyFill="1" applyBorder="1"/>
    <xf numFmtId="0" fontId="0" fillId="3" borderId="24" xfId="0" applyFill="1" applyBorder="1"/>
    <xf numFmtId="0" fontId="1" fillId="3" borderId="25" xfId="0" applyFont="1" applyFill="1" applyBorder="1" applyAlignment="1">
      <alignment wrapText="1"/>
    </xf>
    <xf numFmtId="0" fontId="0" fillId="3" borderId="25" xfId="0" applyFill="1" applyBorder="1"/>
    <xf numFmtId="0" fontId="0" fillId="3" borderId="26" xfId="0" applyFill="1" applyBorder="1"/>
    <xf numFmtId="0" fontId="20" fillId="3" borderId="0" xfId="0" applyFont="1" applyFill="1" applyBorder="1"/>
    <xf numFmtId="0" fontId="0" fillId="3" borderId="0" xfId="0" applyFill="1" applyBorder="1"/>
    <xf numFmtId="0" fontId="0" fillId="3" borderId="21" xfId="0" applyFill="1" applyBorder="1"/>
    <xf numFmtId="0" fontId="0" fillId="3" borderId="22" xfId="0" applyFill="1" applyBorder="1"/>
    <xf numFmtId="0" fontId="0" fillId="3" borderId="23" xfId="0" applyFill="1" applyBorder="1"/>
    <xf numFmtId="0" fontId="8" fillId="3" borderId="16" xfId="0" applyFont="1" applyFill="1" applyBorder="1"/>
    <xf numFmtId="0" fontId="8" fillId="3" borderId="17" xfId="0" applyFont="1" applyFill="1" applyBorder="1"/>
    <xf numFmtId="0" fontId="8" fillId="3" borderId="18" xfId="0" applyFont="1" applyFill="1" applyBorder="1"/>
    <xf numFmtId="0" fontId="8" fillId="2" borderId="0" xfId="0" applyFont="1" applyFill="1"/>
    <xf numFmtId="0" fontId="21" fillId="0" borderId="0" xfId="0" applyFont="1"/>
    <xf numFmtId="0" fontId="0" fillId="0" borderId="22" xfId="0" applyFill="1" applyBorder="1"/>
    <xf numFmtId="0" fontId="1" fillId="0" borderId="24" xfId="0" applyFont="1" applyBorder="1" applyAlignment="1">
      <alignment wrapText="1"/>
    </xf>
    <xf numFmtId="0" fontId="1" fillId="0" borderId="25" xfId="0" applyFont="1" applyBorder="1" applyAlignment="1">
      <alignment wrapText="1"/>
    </xf>
    <xf numFmtId="0" fontId="1" fillId="0" borderId="36" xfId="0" applyFont="1" applyBorder="1" applyAlignment="1">
      <alignment wrapText="1"/>
    </xf>
    <xf numFmtId="0" fontId="1" fillId="0" borderId="37" xfId="0" applyFont="1" applyBorder="1" applyAlignment="1">
      <alignment wrapText="1"/>
    </xf>
    <xf numFmtId="0" fontId="1" fillId="0" borderId="38" xfId="0" applyFont="1" applyBorder="1" applyAlignment="1">
      <alignment wrapText="1"/>
    </xf>
    <xf numFmtId="0" fontId="0" fillId="0" borderId="39" xfId="0" applyBorder="1"/>
    <xf numFmtId="0" fontId="1" fillId="0" borderId="40" xfId="0" applyFont="1" applyBorder="1" applyAlignment="1">
      <alignment wrapText="1"/>
    </xf>
    <xf numFmtId="0" fontId="1" fillId="0" borderId="7" xfId="0" applyFont="1" applyBorder="1" applyAlignment="1">
      <alignment wrapText="1"/>
    </xf>
    <xf numFmtId="0" fontId="0" fillId="0" borderId="5" xfId="0" applyFill="1" applyBorder="1" applyAlignment="1">
      <alignment vertical="top"/>
    </xf>
    <xf numFmtId="0" fontId="0" fillId="4" borderId="0" xfId="0" applyFill="1" applyBorder="1" applyAlignment="1">
      <alignment vertical="top"/>
    </xf>
    <xf numFmtId="0" fontId="0" fillId="0" borderId="0" xfId="0" applyFill="1" applyBorder="1" applyAlignment="1">
      <alignment vertical="top"/>
    </xf>
    <xf numFmtId="0" fontId="0" fillId="4" borderId="8" xfId="0" applyFill="1" applyBorder="1" applyAlignment="1">
      <alignment vertical="top"/>
    </xf>
    <xf numFmtId="0" fontId="0" fillId="0" borderId="13" xfId="0" applyFill="1" applyBorder="1" applyAlignment="1">
      <alignment vertical="top"/>
    </xf>
    <xf numFmtId="0" fontId="0" fillId="0" borderId="2" xfId="0" applyFill="1" applyBorder="1" applyAlignment="1">
      <alignment vertical="top"/>
    </xf>
    <xf numFmtId="0" fontId="0" fillId="4" borderId="3" xfId="0" applyFill="1" applyBorder="1" applyAlignment="1">
      <alignment vertical="top"/>
    </xf>
    <xf numFmtId="0" fontId="0" fillId="0" borderId="4" xfId="0" applyFill="1" applyBorder="1" applyAlignment="1">
      <alignment vertical="top"/>
    </xf>
    <xf numFmtId="0" fontId="0" fillId="0" borderId="3" xfId="0" applyFill="1" applyBorder="1" applyAlignment="1">
      <alignment vertical="top"/>
    </xf>
    <xf numFmtId="0" fontId="0" fillId="0" borderId="8" xfId="0" applyFill="1" applyBorder="1" applyAlignment="1">
      <alignment vertical="top"/>
    </xf>
    <xf numFmtId="9" fontId="8" fillId="0" borderId="0" xfId="1" applyFont="1"/>
    <xf numFmtId="9" fontId="1" fillId="0" borderId="0" xfId="1" applyFont="1"/>
    <xf numFmtId="0" fontId="4" fillId="3" borderId="0" xfId="0" applyFont="1" applyFill="1"/>
    <xf numFmtId="0" fontId="0" fillId="0" borderId="0" xfId="0" applyFont="1"/>
    <xf numFmtId="2" fontId="1" fillId="4" borderId="0" xfId="0" applyNumberFormat="1" applyFont="1" applyFill="1"/>
    <xf numFmtId="1" fontId="1" fillId="4" borderId="0" xfId="0" applyNumberFormat="1" applyFont="1" applyFill="1"/>
    <xf numFmtId="0" fontId="10" fillId="0" borderId="24" xfId="0" applyFont="1" applyBorder="1"/>
    <xf numFmtId="0" fontId="22" fillId="3" borderId="0" xfId="0" applyFont="1" applyFill="1"/>
    <xf numFmtId="0" fontId="23" fillId="3" borderId="0" xfId="0" applyFont="1" applyFill="1"/>
    <xf numFmtId="0" fontId="10" fillId="0" borderId="19" xfId="0" applyFont="1" applyBorder="1"/>
    <xf numFmtId="0" fontId="1" fillId="0" borderId="0" xfId="0" applyFont="1" applyBorder="1"/>
    <xf numFmtId="0" fontId="0" fillId="0" borderId="22" xfId="0" applyFont="1" applyBorder="1"/>
    <xf numFmtId="0" fontId="8" fillId="0" borderId="19" xfId="0" applyFont="1" applyBorder="1"/>
    <xf numFmtId="0" fontId="8" fillId="0" borderId="0" xfId="0" applyFont="1" applyFill="1" applyBorder="1"/>
    <xf numFmtId="0" fontId="8" fillId="0" borderId="20" xfId="0" applyFont="1" applyFill="1" applyBorder="1"/>
    <xf numFmtId="0" fontId="4" fillId="0" borderId="19" xfId="0" applyFont="1" applyBorder="1"/>
    <xf numFmtId="0" fontId="4" fillId="0" borderId="0" xfId="0" applyFont="1" applyFill="1" applyBorder="1"/>
    <xf numFmtId="0" fontId="4" fillId="0" borderId="20" xfId="0" applyFont="1" applyFill="1" applyBorder="1"/>
    <xf numFmtId="0" fontId="0" fillId="4" borderId="0" xfId="0" applyFill="1" applyBorder="1" applyAlignment="1">
      <alignment wrapText="1"/>
    </xf>
    <xf numFmtId="0" fontId="1" fillId="9" borderId="24" xfId="0" applyFont="1" applyFill="1" applyBorder="1" applyAlignment="1">
      <alignment horizontal="center"/>
    </xf>
    <xf numFmtId="0" fontId="1" fillId="9" borderId="25" xfId="0" applyFont="1" applyFill="1" applyBorder="1" applyAlignment="1">
      <alignment horizontal="center"/>
    </xf>
    <xf numFmtId="0" fontId="1" fillId="9" borderId="26" xfId="0" applyFont="1" applyFill="1" applyBorder="1" applyAlignment="1">
      <alignment horizontal="center"/>
    </xf>
    <xf numFmtId="0" fontId="1" fillId="10" borderId="24" xfId="0" applyFont="1" applyFill="1" applyBorder="1" applyAlignment="1">
      <alignment horizontal="center"/>
    </xf>
    <xf numFmtId="0" fontId="1" fillId="10" borderId="25" xfId="0" applyFont="1" applyFill="1" applyBorder="1" applyAlignment="1">
      <alignment horizontal="center"/>
    </xf>
    <xf numFmtId="0" fontId="1" fillId="10" borderId="26" xfId="0" applyFont="1" applyFill="1" applyBorder="1" applyAlignment="1">
      <alignment horizontal="center"/>
    </xf>
    <xf numFmtId="0" fontId="1" fillId="0" borderId="24" xfId="0" applyFont="1" applyBorder="1" applyAlignment="1">
      <alignment horizontal="center"/>
    </xf>
    <xf numFmtId="0" fontId="1" fillId="0" borderId="25" xfId="0" applyFont="1" applyBorder="1" applyAlignment="1">
      <alignment horizontal="center"/>
    </xf>
    <xf numFmtId="0" fontId="1" fillId="0" borderId="26" xfId="0" applyFont="1" applyBorder="1" applyAlignment="1">
      <alignment horizontal="center"/>
    </xf>
    <xf numFmtId="0" fontId="8" fillId="3" borderId="0" xfId="0" applyFont="1" applyFill="1" applyAlignment="1">
      <alignment horizontal="center" wrapText="1"/>
    </xf>
    <xf numFmtId="0" fontId="16" fillId="2" borderId="24" xfId="0" applyFont="1" applyFill="1" applyBorder="1" applyAlignment="1">
      <alignment horizontal="center"/>
    </xf>
    <xf numFmtId="0" fontId="16" fillId="2" borderId="25" xfId="0" applyFont="1" applyFill="1" applyBorder="1" applyAlignment="1">
      <alignment horizontal="center"/>
    </xf>
    <xf numFmtId="0" fontId="16" fillId="2" borderId="26" xfId="0" applyFont="1" applyFill="1" applyBorder="1" applyAlignment="1">
      <alignment horizontal="center"/>
    </xf>
    <xf numFmtId="0" fontId="16" fillId="0" borderId="24" xfId="0" applyFont="1" applyBorder="1" applyAlignment="1">
      <alignment horizontal="center"/>
    </xf>
    <xf numFmtId="0" fontId="16" fillId="0" borderId="25" xfId="0" applyFont="1" applyBorder="1" applyAlignment="1">
      <alignment horizontal="center"/>
    </xf>
    <xf numFmtId="0" fontId="16" fillId="0" borderId="26" xfId="0" applyFont="1" applyBorder="1" applyAlignment="1">
      <alignment horizontal="center"/>
    </xf>
    <xf numFmtId="0" fontId="1" fillId="0" borderId="36" xfId="0" applyFont="1" applyBorder="1" applyAlignment="1">
      <alignment horizontal="center"/>
    </xf>
    <xf numFmtId="0" fontId="1" fillId="0" borderId="37" xfId="0" applyFont="1" applyBorder="1" applyAlignment="1">
      <alignment horizontal="center"/>
    </xf>
    <xf numFmtId="0" fontId="7" fillId="0" borderId="0" xfId="0" applyFont="1" applyAlignment="1">
      <alignment horizontal="center"/>
    </xf>
    <xf numFmtId="0" fontId="3" fillId="0" borderId="0" xfId="0" applyFont="1" applyAlignment="1">
      <alignment horizontal="center"/>
    </xf>
    <xf numFmtId="0" fontId="1" fillId="0" borderId="3" xfId="0" applyFont="1" applyBorder="1" applyAlignment="1">
      <alignment horizontal="center"/>
    </xf>
    <xf numFmtId="0" fontId="1" fillId="0" borderId="2" xfId="0" applyFont="1" applyBorder="1" applyAlignment="1">
      <alignment horizontal="center"/>
    </xf>
    <xf numFmtId="0" fontId="1" fillId="0" borderId="4" xfId="0" applyFont="1" applyBorder="1" applyAlignment="1">
      <alignment horizontal="center"/>
    </xf>
    <xf numFmtId="0" fontId="1" fillId="3" borderId="0" xfId="0" applyFont="1" applyFill="1" applyAlignment="1">
      <alignment horizontal="center"/>
    </xf>
    <xf numFmtId="0" fontId="10" fillId="0" borderId="0" xfId="0" applyFont="1" applyAlignment="1">
      <alignment horizontal="center"/>
    </xf>
    <xf numFmtId="0" fontId="0" fillId="3" borderId="0" xfId="0" applyFont="1" applyFill="1"/>
    <xf numFmtId="0" fontId="0" fillId="3" borderId="0" xfId="0" quotePrefix="1" applyFill="1"/>
    <xf numFmtId="0" fontId="0" fillId="3" borderId="0" xfId="0" quotePrefix="1" applyFont="1" applyFill="1"/>
  </cellXfs>
  <cellStyles count="3">
    <cellStyle name="Comma" xfId="2" builtinId="3"/>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xdr:col>
      <xdr:colOff>8698</xdr:colOff>
      <xdr:row>0</xdr:row>
      <xdr:rowOff>19050</xdr:rowOff>
    </xdr:from>
    <xdr:to>
      <xdr:col>12</xdr:col>
      <xdr:colOff>411499</xdr:colOff>
      <xdr:row>20</xdr:row>
      <xdr:rowOff>178511</xdr:rowOff>
    </xdr:to>
    <xdr:pic>
      <xdr:nvPicPr>
        <xdr:cNvPr id="4" name="Picture 3">
          <a:extLst>
            <a:ext uri="{FF2B5EF4-FFF2-40B4-BE49-F238E27FC236}">
              <a16:creationId xmlns:a16="http://schemas.microsoft.com/office/drawing/2014/main" id="{0B2BA398-603D-42BF-964F-F88B33D31B0C}"/>
            </a:ext>
          </a:extLst>
        </xdr:cNvPr>
        <xdr:cNvPicPr>
          <a:picLocks noChangeAspect="1"/>
        </xdr:cNvPicPr>
      </xdr:nvPicPr>
      <xdr:blipFill>
        <a:blip xmlns:r="http://schemas.openxmlformats.org/officeDocument/2006/relationships" r:embed="rId1"/>
        <a:stretch>
          <a:fillRect/>
        </a:stretch>
      </xdr:blipFill>
      <xdr:spPr>
        <a:xfrm>
          <a:off x="618298" y="19050"/>
          <a:ext cx="7108401" cy="395676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erivatives%20-Strategies%20-Empirical-%20Anita%20Toshniwal%20%20Participants%2024.09.2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ifty 16.09.21"/>
      <sheetName val="call &amp; put"/>
      <sheetName val="Option spreads"/>
      <sheetName val="Call ratio back spread"/>
      <sheetName val="Put ratio back spread"/>
      <sheetName val="Straddle"/>
      <sheetName val="Butterfly"/>
      <sheetName val="Strangle"/>
      <sheetName val="Covered call"/>
      <sheetName val="Collar"/>
      <sheetName val="Protective Put"/>
      <sheetName val="TIme value"/>
      <sheetName val="Arbitrage"/>
      <sheetName val="W Notes"/>
      <sheetName val="Sheet2"/>
    </sheetNames>
    <sheetDataSet>
      <sheetData sheetId="0" refreshError="1"/>
      <sheetData sheetId="1" refreshError="1">
        <row r="4">
          <cell r="D4">
            <v>17630</v>
          </cell>
        </row>
      </sheetData>
      <sheetData sheetId="2" refreshError="1">
        <row r="87">
          <cell r="B87">
            <v>17000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237"/>
  <sheetViews>
    <sheetView workbookViewId="0">
      <selection activeCell="B1" sqref="B1"/>
    </sheetView>
  </sheetViews>
  <sheetFormatPr defaultRowHeight="14.5" x14ac:dyDescent="0.35"/>
  <cols>
    <col min="1" max="1" width="4" style="1" customWidth="1"/>
    <col min="2" max="2" width="17.7265625" customWidth="1"/>
    <col min="3" max="3" width="12.81640625" customWidth="1"/>
    <col min="4" max="4" width="13.453125" customWidth="1"/>
    <col min="5" max="5" width="12.1796875" customWidth="1"/>
    <col min="6" max="6" width="18.54296875" customWidth="1"/>
    <col min="7" max="7" width="13.54296875" customWidth="1"/>
  </cols>
  <sheetData>
    <row r="1" spans="1:8" x14ac:dyDescent="0.35">
      <c r="A1" s="1">
        <v>1</v>
      </c>
      <c r="B1" s="60" t="s">
        <v>102</v>
      </c>
    </row>
    <row r="2" spans="1:8" x14ac:dyDescent="0.35">
      <c r="B2" t="s">
        <v>103</v>
      </c>
    </row>
    <row r="3" spans="1:8" x14ac:dyDescent="0.35">
      <c r="B3" t="s">
        <v>104</v>
      </c>
      <c r="C3">
        <v>14630</v>
      </c>
      <c r="E3" s="1" t="s">
        <v>116</v>
      </c>
    </row>
    <row r="4" spans="1:8" x14ac:dyDescent="0.35">
      <c r="B4" t="s">
        <v>94</v>
      </c>
      <c r="C4">
        <v>14600</v>
      </c>
    </row>
    <row r="5" spans="1:8" x14ac:dyDescent="0.35">
      <c r="B5" t="s">
        <v>4</v>
      </c>
      <c r="C5">
        <v>398</v>
      </c>
    </row>
    <row r="7" spans="1:8" x14ac:dyDescent="0.35">
      <c r="B7" t="s">
        <v>105</v>
      </c>
      <c r="C7">
        <v>0.55000000000000004</v>
      </c>
      <c r="E7" t="s">
        <v>605</v>
      </c>
      <c r="F7">
        <v>0.55000000000000004</v>
      </c>
    </row>
    <row r="8" spans="1:8" x14ac:dyDescent="0.35">
      <c r="E8" t="s">
        <v>614</v>
      </c>
      <c r="F8" t="s">
        <v>606</v>
      </c>
    </row>
    <row r="9" spans="1:8" x14ac:dyDescent="0.35">
      <c r="B9" s="54" t="s">
        <v>106</v>
      </c>
      <c r="G9" s="54"/>
    </row>
    <row r="10" spans="1:8" x14ac:dyDescent="0.35">
      <c r="B10" t="s">
        <v>104</v>
      </c>
      <c r="C10">
        <v>14700</v>
      </c>
      <c r="H10" s="4"/>
    </row>
    <row r="11" spans="1:8" x14ac:dyDescent="0.35">
      <c r="B11" t="s">
        <v>107</v>
      </c>
      <c r="C11" s="59">
        <f>C10-C3</f>
        <v>70</v>
      </c>
      <c r="H11" s="4"/>
    </row>
    <row r="12" spans="1:8" x14ac:dyDescent="0.35">
      <c r="B12" t="s">
        <v>108</v>
      </c>
      <c r="C12" s="59">
        <f>C11*C7</f>
        <v>38.5</v>
      </c>
      <c r="H12" s="4"/>
    </row>
    <row r="13" spans="1:8" x14ac:dyDescent="0.35">
      <c r="B13" t="s">
        <v>4</v>
      </c>
      <c r="C13" s="59">
        <f>C5+C12</f>
        <v>436.5</v>
      </c>
      <c r="H13" s="4"/>
    </row>
    <row r="14" spans="1:8" x14ac:dyDescent="0.35">
      <c r="H14" s="4"/>
    </row>
    <row r="15" spans="1:8" x14ac:dyDescent="0.35">
      <c r="B15" s="54" t="s">
        <v>106</v>
      </c>
      <c r="H15" s="4"/>
    </row>
    <row r="16" spans="1:8" x14ac:dyDescent="0.35">
      <c r="B16" t="s">
        <v>104</v>
      </c>
      <c r="C16">
        <v>14400</v>
      </c>
      <c r="H16" s="4"/>
    </row>
    <row r="17" spans="1:8" x14ac:dyDescent="0.35">
      <c r="B17" t="s">
        <v>107</v>
      </c>
      <c r="C17" s="59">
        <f>C16-C3</f>
        <v>-230</v>
      </c>
      <c r="H17" s="4"/>
    </row>
    <row r="18" spans="1:8" x14ac:dyDescent="0.35">
      <c r="B18" t="s">
        <v>109</v>
      </c>
      <c r="C18" s="59">
        <f>C17*C7</f>
        <v>-126.50000000000001</v>
      </c>
    </row>
    <row r="19" spans="1:8" x14ac:dyDescent="0.35">
      <c r="B19" t="s">
        <v>4</v>
      </c>
      <c r="C19" s="59">
        <f>C5+C18</f>
        <v>271.5</v>
      </c>
    </row>
    <row r="21" spans="1:8" x14ac:dyDescent="0.35">
      <c r="A21" s="1">
        <v>2</v>
      </c>
      <c r="B21" s="60" t="s">
        <v>110</v>
      </c>
    </row>
    <row r="23" spans="1:8" x14ac:dyDescent="0.35">
      <c r="B23" t="s">
        <v>111</v>
      </c>
      <c r="C23">
        <v>0.1</v>
      </c>
    </row>
    <row r="24" spans="1:8" x14ac:dyDescent="0.35">
      <c r="B24" t="s">
        <v>112</v>
      </c>
      <c r="C24">
        <v>0.2</v>
      </c>
    </row>
    <row r="26" spans="1:8" x14ac:dyDescent="0.35">
      <c r="B26" t="s">
        <v>436</v>
      </c>
      <c r="C26">
        <v>100</v>
      </c>
      <c r="D26" t="s">
        <v>113</v>
      </c>
    </row>
    <row r="28" spans="1:8" x14ac:dyDescent="0.35">
      <c r="B28" t="s">
        <v>114</v>
      </c>
      <c r="C28" s="59">
        <f>C26*C23</f>
        <v>10</v>
      </c>
    </row>
    <row r="29" spans="1:8" x14ac:dyDescent="0.35">
      <c r="B29" t="s">
        <v>115</v>
      </c>
      <c r="C29" s="59">
        <f>C24*C26</f>
        <v>20</v>
      </c>
    </row>
    <row r="30" spans="1:8" x14ac:dyDescent="0.35">
      <c r="E30" s="1"/>
    </row>
    <row r="31" spans="1:8" x14ac:dyDescent="0.35">
      <c r="B31" t="s">
        <v>117</v>
      </c>
      <c r="C31" s="140" t="s">
        <v>607</v>
      </c>
    </row>
    <row r="33" spans="1:6" x14ac:dyDescent="0.35">
      <c r="A33" s="1">
        <v>3</v>
      </c>
      <c r="B33" s="60" t="s">
        <v>437</v>
      </c>
    </row>
    <row r="34" spans="1:6" x14ac:dyDescent="0.35">
      <c r="B34" t="s">
        <v>104</v>
      </c>
      <c r="C34">
        <v>14630</v>
      </c>
    </row>
    <row r="35" spans="1:6" x14ac:dyDescent="0.35">
      <c r="B35" t="s">
        <v>94</v>
      </c>
      <c r="C35">
        <v>14600</v>
      </c>
    </row>
    <row r="36" spans="1:6" x14ac:dyDescent="0.35">
      <c r="B36" t="s">
        <v>4</v>
      </c>
      <c r="C36">
        <v>398</v>
      </c>
    </row>
    <row r="37" spans="1:6" ht="23.5" x14ac:dyDescent="0.55000000000000004">
      <c r="B37" t="s">
        <v>105</v>
      </c>
      <c r="C37" s="61">
        <v>1.5</v>
      </c>
    </row>
    <row r="39" spans="1:6" x14ac:dyDescent="0.35">
      <c r="B39" s="54" t="s">
        <v>106</v>
      </c>
    </row>
    <row r="40" spans="1:6" x14ac:dyDescent="0.35">
      <c r="B40" t="s">
        <v>104</v>
      </c>
      <c r="C40">
        <v>14700</v>
      </c>
    </row>
    <row r="41" spans="1:6" x14ac:dyDescent="0.35">
      <c r="B41" t="s">
        <v>107</v>
      </c>
      <c r="C41" s="59">
        <f>C40-C34</f>
        <v>70</v>
      </c>
    </row>
    <row r="42" spans="1:6" x14ac:dyDescent="0.35">
      <c r="B42" t="s">
        <v>108</v>
      </c>
      <c r="C42" s="152">
        <f>C41*C37</f>
        <v>105</v>
      </c>
    </row>
    <row r="44" spans="1:6" x14ac:dyDescent="0.35">
      <c r="B44" t="s">
        <v>409</v>
      </c>
    </row>
    <row r="45" spans="1:6" x14ac:dyDescent="0.35">
      <c r="B45" s="37" t="s">
        <v>118</v>
      </c>
      <c r="C45" s="37"/>
      <c r="D45" s="37"/>
      <c r="E45" s="37"/>
      <c r="F45" s="37"/>
    </row>
    <row r="47" spans="1:6" x14ac:dyDescent="0.35">
      <c r="A47" s="1">
        <v>4</v>
      </c>
      <c r="B47" s="60" t="s">
        <v>438</v>
      </c>
    </row>
    <row r="48" spans="1:6" x14ac:dyDescent="0.35">
      <c r="B48" s="37" t="s">
        <v>119</v>
      </c>
      <c r="C48" s="37"/>
      <c r="D48" s="37"/>
      <c r="E48" s="37"/>
    </row>
    <row r="50" spans="1:6" x14ac:dyDescent="0.35">
      <c r="A50" s="1">
        <v>5</v>
      </c>
      <c r="B50" s="62" t="s">
        <v>120</v>
      </c>
      <c r="C50" s="62" t="s">
        <v>100</v>
      </c>
      <c r="D50" s="62" t="s">
        <v>121</v>
      </c>
      <c r="E50" s="62" t="s">
        <v>99</v>
      </c>
    </row>
    <row r="51" spans="1:6" x14ac:dyDescent="0.35">
      <c r="B51" s="62" t="s">
        <v>70</v>
      </c>
      <c r="C51" s="63" t="s">
        <v>122</v>
      </c>
      <c r="D51" s="62">
        <v>0.5</v>
      </c>
      <c r="E51" s="62" t="s">
        <v>123</v>
      </c>
      <c r="F51" s="64" t="s">
        <v>391</v>
      </c>
    </row>
    <row r="52" spans="1:6" x14ac:dyDescent="0.35">
      <c r="B52" s="62" t="s">
        <v>124</v>
      </c>
      <c r="C52" s="63" t="s">
        <v>125</v>
      </c>
      <c r="D52" s="62">
        <v>-0.5</v>
      </c>
      <c r="E52" s="65" t="s">
        <v>126</v>
      </c>
      <c r="F52" t="s">
        <v>390</v>
      </c>
    </row>
    <row r="53" spans="1:6" x14ac:dyDescent="0.35">
      <c r="B53" s="139"/>
      <c r="C53" s="146"/>
      <c r="D53" s="139"/>
      <c r="E53" s="147"/>
    </row>
    <row r="54" spans="1:6" x14ac:dyDescent="0.35">
      <c r="B54" s="139"/>
      <c r="C54" s="146"/>
      <c r="D54" s="139"/>
      <c r="E54" s="147"/>
    </row>
    <row r="55" spans="1:6" x14ac:dyDescent="0.35">
      <c r="A55" s="1">
        <v>6</v>
      </c>
      <c r="B55" s="66" t="s">
        <v>127</v>
      </c>
    </row>
    <row r="57" spans="1:6" x14ac:dyDescent="0.35">
      <c r="C57" t="s">
        <v>93</v>
      </c>
      <c r="D57" t="s">
        <v>128</v>
      </c>
      <c r="E57" t="s">
        <v>129</v>
      </c>
    </row>
    <row r="58" spans="1:6" x14ac:dyDescent="0.35">
      <c r="B58" s="54" t="s">
        <v>130</v>
      </c>
    </row>
    <row r="59" spans="1:6" x14ac:dyDescent="0.35">
      <c r="B59" t="s">
        <v>94</v>
      </c>
      <c r="C59">
        <v>14700</v>
      </c>
      <c r="D59" s="59" t="s">
        <v>100</v>
      </c>
      <c r="E59" s="59">
        <v>0.3</v>
      </c>
      <c r="F59" t="s">
        <v>608</v>
      </c>
    </row>
    <row r="60" spans="1:6" x14ac:dyDescent="0.35">
      <c r="B60" s="54" t="s">
        <v>131</v>
      </c>
    </row>
    <row r="61" spans="1:6" x14ac:dyDescent="0.35">
      <c r="B61" t="s">
        <v>94</v>
      </c>
      <c r="C61">
        <v>14700</v>
      </c>
      <c r="D61" s="59" t="s">
        <v>121</v>
      </c>
      <c r="E61" s="59">
        <v>0.5</v>
      </c>
      <c r="F61">
        <v>0.5</v>
      </c>
    </row>
    <row r="62" spans="1:6" x14ac:dyDescent="0.35">
      <c r="B62" s="54" t="s">
        <v>132</v>
      </c>
    </row>
    <row r="63" spans="1:6" x14ac:dyDescent="0.35">
      <c r="B63" t="s">
        <v>94</v>
      </c>
      <c r="C63">
        <v>14700</v>
      </c>
      <c r="D63" s="59" t="s">
        <v>99</v>
      </c>
      <c r="E63" s="59">
        <v>0.7</v>
      </c>
      <c r="F63" t="s">
        <v>609</v>
      </c>
    </row>
    <row r="65" spans="1:9" x14ac:dyDescent="0.35">
      <c r="B65" s="37" t="s">
        <v>133</v>
      </c>
      <c r="C65" s="37"/>
      <c r="D65" s="37"/>
      <c r="E65" s="37"/>
    </row>
    <row r="67" spans="1:9" x14ac:dyDescent="0.35">
      <c r="A67" s="1">
        <v>7</v>
      </c>
      <c r="B67" s="60" t="s">
        <v>134</v>
      </c>
      <c r="G67" t="s">
        <v>615</v>
      </c>
    </row>
    <row r="68" spans="1:9" x14ac:dyDescent="0.35">
      <c r="B68" t="s">
        <v>2</v>
      </c>
      <c r="C68" s="54">
        <v>2210</v>
      </c>
      <c r="G68" s="53" t="s">
        <v>616</v>
      </c>
    </row>
    <row r="69" spans="1:9" x14ac:dyDescent="0.35">
      <c r="B69" t="s">
        <v>135</v>
      </c>
      <c r="F69" s="67">
        <v>30</v>
      </c>
    </row>
    <row r="70" spans="1:9" x14ac:dyDescent="0.35">
      <c r="B70" s="1" t="s">
        <v>136</v>
      </c>
      <c r="C70" s="1" t="s">
        <v>3</v>
      </c>
      <c r="D70" s="1" t="s">
        <v>137</v>
      </c>
      <c r="E70" s="1" t="s">
        <v>138</v>
      </c>
      <c r="F70" s="1" t="s">
        <v>139</v>
      </c>
      <c r="G70" s="1" t="s">
        <v>140</v>
      </c>
      <c r="H70" s="1" t="s">
        <v>141</v>
      </c>
    </row>
    <row r="71" spans="1:9" x14ac:dyDescent="0.35">
      <c r="B71" t="s">
        <v>142</v>
      </c>
      <c r="C71">
        <v>2400</v>
      </c>
      <c r="D71">
        <v>0.05</v>
      </c>
      <c r="E71">
        <v>3</v>
      </c>
      <c r="F71" s="59">
        <f>F69*D71</f>
        <v>1.5</v>
      </c>
      <c r="G71" s="59">
        <f>E71+F71</f>
        <v>4.5</v>
      </c>
      <c r="H71" s="68">
        <f>F71/E71</f>
        <v>0.5</v>
      </c>
      <c r="I71" t="s">
        <v>613</v>
      </c>
    </row>
    <row r="72" spans="1:9" x14ac:dyDescent="0.35">
      <c r="B72" t="s">
        <v>143</v>
      </c>
      <c r="C72">
        <v>2275</v>
      </c>
      <c r="D72">
        <v>0.25</v>
      </c>
      <c r="E72">
        <v>7</v>
      </c>
      <c r="F72" s="59">
        <f>F69*D72</f>
        <v>7.5</v>
      </c>
      <c r="G72" s="59">
        <f>E72+F72</f>
        <v>14.5</v>
      </c>
      <c r="H72" s="68">
        <f>F72/E72</f>
        <v>1.0714285714285714</v>
      </c>
    </row>
    <row r="73" spans="1:9" x14ac:dyDescent="0.35">
      <c r="B73" t="s">
        <v>144</v>
      </c>
      <c r="C73">
        <v>2210</v>
      </c>
      <c r="D73">
        <v>0.5</v>
      </c>
      <c r="E73">
        <v>12</v>
      </c>
      <c r="F73" s="59">
        <f>F69*D73</f>
        <v>15</v>
      </c>
      <c r="G73" s="59">
        <f>E73+F73</f>
        <v>27</v>
      </c>
      <c r="H73" s="68">
        <f>F73/E73</f>
        <v>1.25</v>
      </c>
      <c r="I73" t="s">
        <v>610</v>
      </c>
    </row>
    <row r="74" spans="1:9" x14ac:dyDescent="0.35">
      <c r="B74" t="s">
        <v>145</v>
      </c>
      <c r="C74">
        <v>2200</v>
      </c>
      <c r="D74">
        <v>0.6</v>
      </c>
      <c r="E74">
        <v>22</v>
      </c>
      <c r="F74" s="59">
        <f>F69*D74</f>
        <v>18</v>
      </c>
      <c r="G74" s="59">
        <f>E74+F74</f>
        <v>40</v>
      </c>
      <c r="H74" s="68">
        <f>F74/E74</f>
        <v>0.81818181818181823</v>
      </c>
      <c r="I74" t="s">
        <v>612</v>
      </c>
    </row>
    <row r="75" spans="1:9" x14ac:dyDescent="0.35">
      <c r="B75" t="s">
        <v>146</v>
      </c>
      <c r="C75">
        <v>2150</v>
      </c>
      <c r="D75">
        <v>0.9</v>
      </c>
      <c r="E75">
        <v>75</v>
      </c>
      <c r="F75" s="59">
        <f>F69*D75</f>
        <v>27</v>
      </c>
      <c r="G75" s="59">
        <f>E75+F75</f>
        <v>102</v>
      </c>
      <c r="H75" s="68">
        <f>F75/E75</f>
        <v>0.36</v>
      </c>
      <c r="I75" t="s">
        <v>611</v>
      </c>
    </row>
    <row r="77" spans="1:9" x14ac:dyDescent="0.35">
      <c r="A77" s="1">
        <v>8</v>
      </c>
      <c r="B77" s="1" t="s">
        <v>147</v>
      </c>
    </row>
    <row r="78" spans="1:9" x14ac:dyDescent="0.35">
      <c r="A78" s="1" t="s">
        <v>148</v>
      </c>
      <c r="B78" t="s">
        <v>104</v>
      </c>
      <c r="C78">
        <v>8125</v>
      </c>
    </row>
    <row r="79" spans="1:9" x14ac:dyDescent="0.35">
      <c r="B79" t="s">
        <v>149</v>
      </c>
      <c r="C79" t="s">
        <v>150</v>
      </c>
    </row>
    <row r="80" spans="1:9" x14ac:dyDescent="0.35">
      <c r="E80" t="s">
        <v>228</v>
      </c>
      <c r="F80" t="s">
        <v>151</v>
      </c>
      <c r="G80" t="s">
        <v>152</v>
      </c>
    </row>
    <row r="81" spans="1:7" x14ac:dyDescent="0.35">
      <c r="B81" t="s">
        <v>94</v>
      </c>
      <c r="C81">
        <v>8000</v>
      </c>
      <c r="D81" t="s">
        <v>99</v>
      </c>
      <c r="E81">
        <v>1</v>
      </c>
      <c r="F81">
        <v>0.7</v>
      </c>
      <c r="G81" s="69">
        <f>E81*F81</f>
        <v>0.7</v>
      </c>
    </row>
    <row r="82" spans="1:7" x14ac:dyDescent="0.35">
      <c r="B82" t="s">
        <v>94</v>
      </c>
      <c r="C82">
        <v>8120</v>
      </c>
      <c r="D82" t="s">
        <v>121</v>
      </c>
      <c r="E82">
        <v>1</v>
      </c>
      <c r="F82">
        <v>0.5</v>
      </c>
      <c r="G82" s="69">
        <f t="shared" ref="G82:G83" si="0">E82*F82</f>
        <v>0.5</v>
      </c>
    </row>
    <row r="83" spans="1:7" x14ac:dyDescent="0.35">
      <c r="B83" t="s">
        <v>94</v>
      </c>
      <c r="C83">
        <v>8300</v>
      </c>
      <c r="D83" t="s">
        <v>153</v>
      </c>
      <c r="E83">
        <v>1</v>
      </c>
      <c r="F83">
        <v>0.05</v>
      </c>
      <c r="G83" s="69">
        <f t="shared" si="0"/>
        <v>0.05</v>
      </c>
    </row>
    <row r="84" spans="1:7" x14ac:dyDescent="0.35">
      <c r="F84" t="s">
        <v>154</v>
      </c>
      <c r="G84" s="70">
        <f>SUM(G81:G83)</f>
        <v>1.25</v>
      </c>
    </row>
    <row r="86" spans="1:7" x14ac:dyDescent="0.35">
      <c r="B86" t="s">
        <v>155</v>
      </c>
    </row>
    <row r="87" spans="1:7" x14ac:dyDescent="0.35">
      <c r="B87" t="s">
        <v>156</v>
      </c>
    </row>
    <row r="88" spans="1:7" x14ac:dyDescent="0.35">
      <c r="B88" t="s">
        <v>157</v>
      </c>
    </row>
    <row r="90" spans="1:7" x14ac:dyDescent="0.35">
      <c r="A90" s="1" t="s">
        <v>158</v>
      </c>
      <c r="B90" t="s">
        <v>104</v>
      </c>
      <c r="C90">
        <v>8125</v>
      </c>
    </row>
    <row r="91" spans="1:7" x14ac:dyDescent="0.35">
      <c r="B91" t="s">
        <v>149</v>
      </c>
      <c r="C91" t="s">
        <v>159</v>
      </c>
    </row>
    <row r="92" spans="1:7" x14ac:dyDescent="0.35">
      <c r="E92" t="s">
        <v>229</v>
      </c>
      <c r="F92" t="s">
        <v>151</v>
      </c>
      <c r="G92" t="s">
        <v>152</v>
      </c>
    </row>
    <row r="93" spans="1:7" x14ac:dyDescent="0.35">
      <c r="B93" t="s">
        <v>94</v>
      </c>
      <c r="C93">
        <v>8000</v>
      </c>
      <c r="D93" t="s">
        <v>99</v>
      </c>
      <c r="E93">
        <v>1</v>
      </c>
      <c r="F93">
        <v>0.7</v>
      </c>
      <c r="G93" s="69">
        <f>E93*F93</f>
        <v>0.7</v>
      </c>
    </row>
    <row r="94" spans="1:7" x14ac:dyDescent="0.35">
      <c r="B94" t="s">
        <v>92</v>
      </c>
      <c r="C94">
        <v>8300</v>
      </c>
      <c r="D94" t="s">
        <v>160</v>
      </c>
      <c r="E94">
        <v>1</v>
      </c>
      <c r="F94">
        <v>-1</v>
      </c>
      <c r="G94" s="69">
        <f t="shared" ref="G94:G96" si="1">E94*F94</f>
        <v>-1</v>
      </c>
    </row>
    <row r="95" spans="1:7" x14ac:dyDescent="0.35">
      <c r="B95" t="s">
        <v>94</v>
      </c>
      <c r="C95">
        <v>8120</v>
      </c>
      <c r="D95" t="s">
        <v>121</v>
      </c>
      <c r="E95">
        <v>1</v>
      </c>
      <c r="F95">
        <v>0.5</v>
      </c>
      <c r="G95" s="69">
        <f t="shared" si="1"/>
        <v>0.5</v>
      </c>
    </row>
    <row r="96" spans="1:7" x14ac:dyDescent="0.35">
      <c r="B96" t="s">
        <v>94</v>
      </c>
      <c r="C96">
        <v>8300</v>
      </c>
      <c r="D96" t="s">
        <v>153</v>
      </c>
      <c r="E96">
        <v>1</v>
      </c>
      <c r="F96">
        <v>0.05</v>
      </c>
      <c r="G96" s="69">
        <f t="shared" si="1"/>
        <v>0.05</v>
      </c>
    </row>
    <row r="97" spans="1:7" x14ac:dyDescent="0.35">
      <c r="F97" t="s">
        <v>154</v>
      </c>
      <c r="G97" s="70">
        <f>SUM(G93:G96)</f>
        <v>0.24999999999999994</v>
      </c>
    </row>
    <row r="100" spans="1:7" x14ac:dyDescent="0.35">
      <c r="B100" t="s">
        <v>161</v>
      </c>
    </row>
    <row r="101" spans="1:7" x14ac:dyDescent="0.35">
      <c r="B101" t="s">
        <v>162</v>
      </c>
    </row>
    <row r="103" spans="1:7" x14ac:dyDescent="0.35">
      <c r="A103" s="1" t="s">
        <v>163</v>
      </c>
      <c r="B103" t="s">
        <v>104</v>
      </c>
      <c r="C103">
        <v>8125</v>
      </c>
    </row>
    <row r="104" spans="1:7" x14ac:dyDescent="0.35">
      <c r="B104" t="s">
        <v>149</v>
      </c>
      <c r="C104" t="s">
        <v>159</v>
      </c>
    </row>
    <row r="105" spans="1:7" x14ac:dyDescent="0.35">
      <c r="E105" t="s">
        <v>229</v>
      </c>
      <c r="F105" t="s">
        <v>151</v>
      </c>
      <c r="G105" t="s">
        <v>152</v>
      </c>
    </row>
    <row r="106" spans="1:7" x14ac:dyDescent="0.35">
      <c r="B106" t="s">
        <v>94</v>
      </c>
      <c r="C106">
        <v>8100</v>
      </c>
      <c r="D106" t="s">
        <v>121</v>
      </c>
      <c r="E106">
        <v>1</v>
      </c>
      <c r="F106">
        <v>0.5</v>
      </c>
      <c r="G106" s="69">
        <f>E106*F106</f>
        <v>0.5</v>
      </c>
    </row>
    <row r="107" spans="1:7" x14ac:dyDescent="0.35">
      <c r="B107" t="s">
        <v>92</v>
      </c>
      <c r="C107">
        <v>8100</v>
      </c>
      <c r="D107" t="s">
        <v>121</v>
      </c>
      <c r="E107">
        <v>1</v>
      </c>
      <c r="F107" s="71" t="s">
        <v>164</v>
      </c>
      <c r="G107" s="69">
        <f>E107*F107</f>
        <v>-0.5</v>
      </c>
    </row>
    <row r="108" spans="1:7" x14ac:dyDescent="0.35">
      <c r="F108" t="s">
        <v>154</v>
      </c>
      <c r="G108" s="70">
        <f>SUM(G106:G107)</f>
        <v>0</v>
      </c>
    </row>
    <row r="109" spans="1:7" x14ac:dyDescent="0.35">
      <c r="F109" s="72" t="s">
        <v>165</v>
      </c>
    </row>
    <row r="111" spans="1:7" x14ac:dyDescent="0.35">
      <c r="A111" s="1" t="s">
        <v>166</v>
      </c>
      <c r="B111" t="s">
        <v>104</v>
      </c>
      <c r="C111">
        <v>8125</v>
      </c>
    </row>
    <row r="112" spans="1:7" x14ac:dyDescent="0.35">
      <c r="B112" t="s">
        <v>149</v>
      </c>
      <c r="C112" t="s">
        <v>159</v>
      </c>
    </row>
    <row r="113" spans="1:8" x14ac:dyDescent="0.35">
      <c r="E113" t="s">
        <v>229</v>
      </c>
      <c r="F113" t="s">
        <v>151</v>
      </c>
      <c r="G113" t="s">
        <v>152</v>
      </c>
    </row>
    <row r="114" spans="1:8" x14ac:dyDescent="0.35">
      <c r="B114" t="s">
        <v>94</v>
      </c>
      <c r="C114">
        <v>8100</v>
      </c>
      <c r="D114" t="s">
        <v>99</v>
      </c>
      <c r="E114">
        <v>-1</v>
      </c>
      <c r="F114">
        <v>0.5</v>
      </c>
      <c r="G114" s="69">
        <f>E114*F114</f>
        <v>-0.5</v>
      </c>
      <c r="H114" t="s">
        <v>389</v>
      </c>
    </row>
    <row r="115" spans="1:8" x14ac:dyDescent="0.35">
      <c r="B115" t="s">
        <v>92</v>
      </c>
      <c r="C115">
        <v>8100</v>
      </c>
      <c r="D115" t="s">
        <v>99</v>
      </c>
      <c r="E115">
        <v>1</v>
      </c>
      <c r="F115" s="71" t="s">
        <v>164</v>
      </c>
      <c r="G115" s="69">
        <f>E115*F115</f>
        <v>-0.5</v>
      </c>
      <c r="H115" t="s">
        <v>389</v>
      </c>
    </row>
    <row r="116" spans="1:8" x14ac:dyDescent="0.35">
      <c r="F116" t="s">
        <v>154</v>
      </c>
      <c r="G116" s="70">
        <f>SUM(G114:G115)</f>
        <v>-1</v>
      </c>
    </row>
    <row r="118" spans="1:8" x14ac:dyDescent="0.35">
      <c r="B118" s="73" t="s">
        <v>167</v>
      </c>
      <c r="C118" s="73"/>
    </row>
    <row r="119" spans="1:8" x14ac:dyDescent="0.35">
      <c r="B119" s="73" t="s">
        <v>168</v>
      </c>
      <c r="C119" s="73"/>
    </row>
    <row r="122" spans="1:8" x14ac:dyDescent="0.35">
      <c r="A122" s="1">
        <v>9</v>
      </c>
      <c r="B122" s="1" t="s">
        <v>399</v>
      </c>
    </row>
    <row r="124" spans="1:8" x14ac:dyDescent="0.35">
      <c r="B124" t="s">
        <v>169</v>
      </c>
    </row>
    <row r="126" spans="1:8" x14ac:dyDescent="0.35">
      <c r="A126" s="1" t="s">
        <v>170</v>
      </c>
      <c r="B126" t="s">
        <v>171</v>
      </c>
      <c r="C126">
        <v>9300</v>
      </c>
    </row>
    <row r="127" spans="1:8" x14ac:dyDescent="0.35">
      <c r="B127" t="s">
        <v>94</v>
      </c>
      <c r="C127">
        <v>9400</v>
      </c>
    </row>
    <row r="128" spans="1:8" x14ac:dyDescent="0.35">
      <c r="B128" t="s">
        <v>4</v>
      </c>
      <c r="C128">
        <v>4</v>
      </c>
    </row>
    <row r="129" spans="2:6" x14ac:dyDescent="0.35">
      <c r="B129" t="s">
        <v>172</v>
      </c>
      <c r="C129">
        <v>3</v>
      </c>
    </row>
    <row r="130" spans="2:6" x14ac:dyDescent="0.35">
      <c r="B130" t="s">
        <v>128</v>
      </c>
      <c r="C130" t="s">
        <v>100</v>
      </c>
    </row>
    <row r="131" spans="2:6" x14ac:dyDescent="0.35">
      <c r="B131" t="s">
        <v>173</v>
      </c>
      <c r="C131">
        <v>0.1</v>
      </c>
    </row>
    <row r="132" spans="2:6" x14ac:dyDescent="0.35">
      <c r="B132" t="s">
        <v>174</v>
      </c>
    </row>
    <row r="133" spans="2:6" x14ac:dyDescent="0.35">
      <c r="B133" t="s">
        <v>175</v>
      </c>
    </row>
    <row r="135" spans="2:6" x14ac:dyDescent="0.35">
      <c r="B135" t="s">
        <v>176</v>
      </c>
    </row>
    <row r="137" spans="2:6" x14ac:dyDescent="0.35">
      <c r="B137" s="37" t="s">
        <v>177</v>
      </c>
      <c r="C137" s="57"/>
      <c r="D137" s="57"/>
      <c r="E137" s="57"/>
      <c r="F137" s="57"/>
    </row>
    <row r="140" spans="2:6" x14ac:dyDescent="0.35">
      <c r="B140" s="1" t="s">
        <v>178</v>
      </c>
    </row>
    <row r="142" spans="2:6" x14ac:dyDescent="0.35">
      <c r="B142" s="74" t="s">
        <v>179</v>
      </c>
      <c r="C142" s="75"/>
    </row>
    <row r="144" spans="2:6" x14ac:dyDescent="0.35">
      <c r="B144" s="1" t="s">
        <v>180</v>
      </c>
    </row>
    <row r="145" spans="1:5" x14ac:dyDescent="0.35">
      <c r="A145" s="1">
        <v>1</v>
      </c>
      <c r="B145" t="s">
        <v>94</v>
      </c>
      <c r="C145" t="s">
        <v>30</v>
      </c>
    </row>
    <row r="146" spans="1:5" x14ac:dyDescent="0.35">
      <c r="B146" t="s">
        <v>181</v>
      </c>
      <c r="C146">
        <v>1000</v>
      </c>
    </row>
    <row r="147" spans="1:5" x14ac:dyDescent="0.35">
      <c r="B147" t="s">
        <v>182</v>
      </c>
      <c r="C147">
        <v>0.54400000000000004</v>
      </c>
    </row>
    <row r="148" spans="1:5" x14ac:dyDescent="0.35">
      <c r="B148" s="1" t="s">
        <v>183</v>
      </c>
      <c r="C148" s="1" t="s">
        <v>182</v>
      </c>
      <c r="D148" s="1" t="s">
        <v>184</v>
      </c>
      <c r="E148" s="1" t="s">
        <v>185</v>
      </c>
    </row>
    <row r="149" spans="1:5" x14ac:dyDescent="0.35">
      <c r="B149" s="76" t="s">
        <v>94</v>
      </c>
      <c r="C149" s="76">
        <v>0.54400000000000004</v>
      </c>
      <c r="D149">
        <v>1000</v>
      </c>
      <c r="E149" s="59">
        <f>C149*D149</f>
        <v>544</v>
      </c>
    </row>
    <row r="150" spans="1:5" x14ac:dyDescent="0.35">
      <c r="B150" s="76"/>
      <c r="C150" s="76"/>
      <c r="E150" s="59"/>
    </row>
    <row r="151" spans="1:5" x14ac:dyDescent="0.35">
      <c r="D151" s="76" t="s">
        <v>186</v>
      </c>
      <c r="E151" s="70">
        <f>SUM(E149:E150)</f>
        <v>544</v>
      </c>
    </row>
    <row r="152" spans="1:5" x14ac:dyDescent="0.35">
      <c r="B152" s="76" t="s">
        <v>187</v>
      </c>
      <c r="C152" s="1">
        <f>E151</f>
        <v>544</v>
      </c>
      <c r="D152" s="76"/>
      <c r="E152" s="76"/>
    </row>
    <row r="153" spans="1:5" x14ac:dyDescent="0.35">
      <c r="B153" s="77" t="s">
        <v>188</v>
      </c>
    </row>
    <row r="154" spans="1:5" x14ac:dyDescent="0.35">
      <c r="B154" t="s">
        <v>189</v>
      </c>
    </row>
    <row r="155" spans="1:5" x14ac:dyDescent="0.35">
      <c r="B155" t="s">
        <v>181</v>
      </c>
      <c r="C155">
        <v>544</v>
      </c>
    </row>
    <row r="156" spans="1:5" x14ac:dyDescent="0.35">
      <c r="B156" t="s">
        <v>182</v>
      </c>
      <c r="C156">
        <v>1</v>
      </c>
    </row>
    <row r="157" spans="1:5" x14ac:dyDescent="0.35">
      <c r="B157" s="1" t="s">
        <v>183</v>
      </c>
      <c r="C157" s="1" t="s">
        <v>182</v>
      </c>
      <c r="D157" s="1" t="s">
        <v>184</v>
      </c>
      <c r="E157" s="1" t="s">
        <v>185</v>
      </c>
    </row>
    <row r="158" spans="1:5" x14ac:dyDescent="0.35">
      <c r="B158" s="76" t="s">
        <v>94</v>
      </c>
      <c r="C158" s="76">
        <v>0.54400000000000004</v>
      </c>
      <c r="D158">
        <v>1000</v>
      </c>
      <c r="E158" s="59">
        <f>C158*D158</f>
        <v>544</v>
      </c>
    </row>
    <row r="159" spans="1:5" x14ac:dyDescent="0.35">
      <c r="B159" s="76" t="s">
        <v>190</v>
      </c>
      <c r="C159" s="76">
        <v>1</v>
      </c>
      <c r="D159">
        <v>-544</v>
      </c>
      <c r="E159" s="59">
        <f>C159*D159</f>
        <v>-544</v>
      </c>
    </row>
    <row r="160" spans="1:5" x14ac:dyDescent="0.35">
      <c r="D160" s="76" t="s">
        <v>186</v>
      </c>
      <c r="E160" s="70">
        <f>SUM(E158:E159)</f>
        <v>0</v>
      </c>
    </row>
    <row r="161" spans="1:5" x14ac:dyDescent="0.35">
      <c r="B161" s="76" t="s">
        <v>187</v>
      </c>
      <c r="C161" s="1">
        <f>E160</f>
        <v>0</v>
      </c>
    </row>
    <row r="163" spans="1:5" ht="21" x14ac:dyDescent="0.5">
      <c r="A163" s="1">
        <v>2</v>
      </c>
      <c r="B163" s="174" t="s">
        <v>191</v>
      </c>
    </row>
    <row r="164" spans="1:5" x14ac:dyDescent="0.35">
      <c r="B164" t="s">
        <v>192</v>
      </c>
    </row>
    <row r="165" spans="1:5" x14ac:dyDescent="0.35">
      <c r="B165" s="1" t="s">
        <v>183</v>
      </c>
      <c r="C165" s="1" t="s">
        <v>182</v>
      </c>
      <c r="D165" s="1" t="s">
        <v>184</v>
      </c>
      <c r="E165" s="1" t="s">
        <v>185</v>
      </c>
    </row>
    <row r="166" spans="1:5" x14ac:dyDescent="0.35">
      <c r="B166" s="76" t="s">
        <v>94</v>
      </c>
      <c r="C166" s="76">
        <v>0.59</v>
      </c>
      <c r="D166">
        <v>1000</v>
      </c>
      <c r="E166" s="59">
        <f>C166*D166</f>
        <v>590</v>
      </c>
    </row>
    <row r="167" spans="1:5" x14ac:dyDescent="0.35">
      <c r="B167" s="76" t="s">
        <v>190</v>
      </c>
      <c r="C167" s="76">
        <v>1</v>
      </c>
      <c r="D167">
        <v>-544</v>
      </c>
      <c r="E167" s="59">
        <f>C167*D167</f>
        <v>-544</v>
      </c>
    </row>
    <row r="168" spans="1:5" x14ac:dyDescent="0.35">
      <c r="D168" s="76" t="s">
        <v>186</v>
      </c>
      <c r="E168" s="70">
        <f>SUM(E166:E167)</f>
        <v>46</v>
      </c>
    </row>
    <row r="169" spans="1:5" x14ac:dyDescent="0.35">
      <c r="B169" s="76" t="s">
        <v>187</v>
      </c>
      <c r="C169" s="1">
        <f>E168</f>
        <v>46</v>
      </c>
    </row>
    <row r="170" spans="1:5" x14ac:dyDescent="0.35">
      <c r="B170" s="77" t="s">
        <v>188</v>
      </c>
    </row>
    <row r="171" spans="1:5" ht="21" x14ac:dyDescent="0.5">
      <c r="B171" s="175" t="s">
        <v>193</v>
      </c>
    </row>
    <row r="172" spans="1:5" x14ac:dyDescent="0.35">
      <c r="B172" s="1" t="s">
        <v>183</v>
      </c>
      <c r="C172" s="1" t="s">
        <v>182</v>
      </c>
      <c r="D172" s="1" t="s">
        <v>184</v>
      </c>
      <c r="E172" s="1" t="s">
        <v>185</v>
      </c>
    </row>
    <row r="173" spans="1:5" x14ac:dyDescent="0.35">
      <c r="B173" s="76" t="s">
        <v>94</v>
      </c>
      <c r="C173" s="76">
        <v>0.59</v>
      </c>
      <c r="D173">
        <v>1000</v>
      </c>
      <c r="E173" s="59">
        <f>C173*D173</f>
        <v>590</v>
      </c>
    </row>
    <row r="174" spans="1:5" x14ac:dyDescent="0.35">
      <c r="B174" s="76" t="s">
        <v>190</v>
      </c>
      <c r="C174" s="76">
        <v>1</v>
      </c>
      <c r="D174">
        <f>-544-46</f>
        <v>-590</v>
      </c>
      <c r="E174" s="59">
        <f>C174*D174</f>
        <v>-590</v>
      </c>
    </row>
    <row r="175" spans="1:5" x14ac:dyDescent="0.35">
      <c r="D175" s="76" t="s">
        <v>186</v>
      </c>
      <c r="E175" s="70">
        <f>SUM(E173:E174)</f>
        <v>0</v>
      </c>
    </row>
    <row r="176" spans="1:5" x14ac:dyDescent="0.35">
      <c r="B176" s="76" t="s">
        <v>187</v>
      </c>
      <c r="C176" s="1">
        <f>E175</f>
        <v>0</v>
      </c>
    </row>
    <row r="178" spans="1:5" ht="21" x14ac:dyDescent="0.5">
      <c r="A178" s="1">
        <v>3</v>
      </c>
      <c r="B178" s="174" t="s">
        <v>194</v>
      </c>
    </row>
    <row r="179" spans="1:5" x14ac:dyDescent="0.35">
      <c r="B179" t="s">
        <v>195</v>
      </c>
    </row>
    <row r="180" spans="1:5" x14ac:dyDescent="0.35">
      <c r="B180" s="1" t="s">
        <v>183</v>
      </c>
      <c r="C180" s="1" t="s">
        <v>182</v>
      </c>
      <c r="D180" s="1" t="s">
        <v>184</v>
      </c>
      <c r="E180" s="1" t="s">
        <v>185</v>
      </c>
    </row>
    <row r="181" spans="1:5" x14ac:dyDescent="0.35">
      <c r="B181" s="76" t="s">
        <v>94</v>
      </c>
      <c r="C181" s="76">
        <v>0.56999999999999995</v>
      </c>
      <c r="D181">
        <v>1000</v>
      </c>
      <c r="E181" s="59">
        <f>C181*D181</f>
        <v>570</v>
      </c>
    </row>
    <row r="182" spans="1:5" x14ac:dyDescent="0.35">
      <c r="B182" s="76" t="s">
        <v>190</v>
      </c>
      <c r="C182" s="76">
        <v>1</v>
      </c>
      <c r="D182">
        <f>-544-46</f>
        <v>-590</v>
      </c>
      <c r="E182" s="59">
        <f>C182*D182</f>
        <v>-590</v>
      </c>
    </row>
    <row r="183" spans="1:5" x14ac:dyDescent="0.35">
      <c r="D183" s="76" t="s">
        <v>186</v>
      </c>
      <c r="E183" s="70">
        <f>SUM(E181:E182)</f>
        <v>-20</v>
      </c>
    </row>
    <row r="184" spans="1:5" x14ac:dyDescent="0.35">
      <c r="B184" s="76" t="s">
        <v>187</v>
      </c>
      <c r="C184" s="1">
        <f>E183</f>
        <v>-20</v>
      </c>
    </row>
    <row r="185" spans="1:5" x14ac:dyDescent="0.35">
      <c r="B185" s="77" t="s">
        <v>188</v>
      </c>
    </row>
    <row r="186" spans="1:5" ht="21" x14ac:dyDescent="0.5">
      <c r="B186" s="175" t="s">
        <v>196</v>
      </c>
    </row>
    <row r="187" spans="1:5" x14ac:dyDescent="0.35">
      <c r="B187" s="1" t="s">
        <v>183</v>
      </c>
      <c r="C187" s="1" t="s">
        <v>182</v>
      </c>
      <c r="D187" s="1" t="s">
        <v>184</v>
      </c>
      <c r="E187" s="1" t="s">
        <v>185</v>
      </c>
    </row>
    <row r="188" spans="1:5" x14ac:dyDescent="0.35">
      <c r="B188" s="76" t="s">
        <v>94</v>
      </c>
      <c r="C188" s="76">
        <v>0.56999999999999995</v>
      </c>
      <c r="D188">
        <v>1000</v>
      </c>
      <c r="E188" s="59">
        <f>C188*D188</f>
        <v>570</v>
      </c>
    </row>
    <row r="189" spans="1:5" x14ac:dyDescent="0.35">
      <c r="B189" s="76" t="s">
        <v>190</v>
      </c>
      <c r="C189" s="76">
        <v>1</v>
      </c>
      <c r="D189">
        <f>-544-46+20</f>
        <v>-570</v>
      </c>
      <c r="E189" s="59">
        <f>C189*D189</f>
        <v>-570</v>
      </c>
    </row>
    <row r="190" spans="1:5" x14ac:dyDescent="0.35">
      <c r="D190" s="76" t="s">
        <v>186</v>
      </c>
      <c r="E190" s="70">
        <f>SUM(E188:E189)</f>
        <v>0</v>
      </c>
    </row>
    <row r="191" spans="1:5" x14ac:dyDescent="0.35">
      <c r="B191" s="76" t="s">
        <v>187</v>
      </c>
      <c r="C191" s="1">
        <f>E190</f>
        <v>0</v>
      </c>
    </row>
    <row r="192" spans="1:5" x14ac:dyDescent="0.35">
      <c r="B192" s="76"/>
      <c r="C192" s="1"/>
    </row>
    <row r="193" spans="2:6" x14ac:dyDescent="0.35">
      <c r="B193" s="78" t="s">
        <v>197</v>
      </c>
      <c r="C193" s="58"/>
      <c r="D193" s="58"/>
    </row>
    <row r="194" spans="2:6" x14ac:dyDescent="0.35">
      <c r="B194" s="79"/>
      <c r="C194" s="4"/>
      <c r="D194" s="4"/>
    </row>
    <row r="195" spans="2:6" x14ac:dyDescent="0.35">
      <c r="B195" s="80" t="s">
        <v>198</v>
      </c>
      <c r="C195" s="4"/>
      <c r="D195" s="4"/>
    </row>
    <row r="196" spans="2:6" x14ac:dyDescent="0.35">
      <c r="B196" s="80" t="s">
        <v>199</v>
      </c>
      <c r="C196" s="4"/>
      <c r="D196" s="4"/>
    </row>
    <row r="197" spans="2:6" x14ac:dyDescent="0.35">
      <c r="B197" s="80" t="s">
        <v>200</v>
      </c>
      <c r="C197" s="4"/>
      <c r="D197" s="4"/>
    </row>
    <row r="198" spans="2:6" x14ac:dyDescent="0.35">
      <c r="B198" s="80"/>
      <c r="C198" s="4"/>
      <c r="D198" s="4"/>
    </row>
    <row r="199" spans="2:6" x14ac:dyDescent="0.35">
      <c r="B199" s="120" t="s">
        <v>201</v>
      </c>
      <c r="C199" s="4"/>
      <c r="D199" s="4"/>
    </row>
    <row r="200" spans="2:6" x14ac:dyDescent="0.35">
      <c r="B200" s="80" t="s">
        <v>400</v>
      </c>
      <c r="C200" s="4"/>
      <c r="D200" s="4" t="s">
        <v>202</v>
      </c>
    </row>
    <row r="201" spans="2:6" x14ac:dyDescent="0.35">
      <c r="B201" s="80"/>
      <c r="C201" s="4"/>
      <c r="D201" s="4"/>
    </row>
    <row r="202" spans="2:6" x14ac:dyDescent="0.35">
      <c r="B202" s="80" t="s">
        <v>203</v>
      </c>
      <c r="C202" s="4">
        <v>55</v>
      </c>
      <c r="D202" s="4"/>
    </row>
    <row r="203" spans="2:6" x14ac:dyDescent="0.35">
      <c r="B203" s="80"/>
      <c r="C203" s="81" t="s">
        <v>4</v>
      </c>
      <c r="D203" s="4"/>
    </row>
    <row r="204" spans="2:6" x14ac:dyDescent="0.35">
      <c r="B204" s="80" t="s">
        <v>204</v>
      </c>
      <c r="C204" s="4">
        <v>2</v>
      </c>
      <c r="D204" s="4" t="s">
        <v>205</v>
      </c>
      <c r="E204" t="s">
        <v>206</v>
      </c>
      <c r="F204" t="s">
        <v>389</v>
      </c>
    </row>
    <row r="205" spans="2:6" x14ac:dyDescent="0.35">
      <c r="B205" s="80" t="s">
        <v>207</v>
      </c>
      <c r="C205" s="4">
        <v>2</v>
      </c>
      <c r="D205" s="4" t="s">
        <v>205</v>
      </c>
      <c r="E205" t="s">
        <v>208</v>
      </c>
      <c r="F205" t="s">
        <v>388</v>
      </c>
    </row>
    <row r="206" spans="2:6" x14ac:dyDescent="0.35">
      <c r="B206" s="80" t="s">
        <v>209</v>
      </c>
      <c r="C206" s="4"/>
      <c r="D206" s="4"/>
      <c r="E206" s="1" t="s">
        <v>210</v>
      </c>
    </row>
    <row r="207" spans="2:6" x14ac:dyDescent="0.35">
      <c r="B207" s="80"/>
      <c r="C207" s="4"/>
      <c r="D207" s="4"/>
    </row>
    <row r="208" spans="2:6" x14ac:dyDescent="0.35">
      <c r="B208" s="80" t="s">
        <v>211</v>
      </c>
      <c r="C208" s="4"/>
      <c r="D208" s="4"/>
    </row>
    <row r="209" spans="2:6" x14ac:dyDescent="0.35">
      <c r="B209" s="80" t="s">
        <v>212</v>
      </c>
      <c r="C209" s="4"/>
      <c r="D209" s="4"/>
    </row>
    <row r="210" spans="2:6" x14ac:dyDescent="0.35">
      <c r="B210" s="80"/>
      <c r="C210" s="4"/>
      <c r="D210" s="4"/>
    </row>
    <row r="211" spans="2:6" x14ac:dyDescent="0.35">
      <c r="B211" s="78" t="s">
        <v>213</v>
      </c>
      <c r="C211" s="58"/>
      <c r="D211" s="58"/>
    </row>
    <row r="212" spans="2:6" x14ac:dyDescent="0.35">
      <c r="B212" s="80"/>
      <c r="C212" s="4"/>
      <c r="D212" s="4"/>
    </row>
    <row r="213" spans="2:6" x14ac:dyDescent="0.35">
      <c r="B213" s="80" t="s">
        <v>214</v>
      </c>
      <c r="C213" s="4"/>
      <c r="D213" s="4"/>
    </row>
    <row r="214" spans="2:6" x14ac:dyDescent="0.35">
      <c r="B214" s="80" t="s">
        <v>215</v>
      </c>
      <c r="C214" s="4"/>
      <c r="D214" s="4"/>
    </row>
    <row r="215" spans="2:6" x14ac:dyDescent="0.35">
      <c r="C215" s="4"/>
      <c r="D215" s="4"/>
    </row>
    <row r="216" spans="2:6" x14ac:dyDescent="0.35">
      <c r="B216" s="120" t="s">
        <v>230</v>
      </c>
      <c r="C216" s="4"/>
      <c r="D216" s="4"/>
    </row>
    <row r="217" spans="2:6" x14ac:dyDescent="0.35">
      <c r="B217" s="80" t="s">
        <v>401</v>
      </c>
      <c r="C217" s="4"/>
      <c r="D217" s="4"/>
    </row>
    <row r="218" spans="2:6" x14ac:dyDescent="0.35">
      <c r="B218" s="80"/>
      <c r="C218" s="4"/>
      <c r="D218" s="4"/>
    </row>
    <row r="219" spans="2:6" x14ac:dyDescent="0.35">
      <c r="B219" s="80" t="s">
        <v>203</v>
      </c>
      <c r="C219" s="4">
        <v>50</v>
      </c>
      <c r="D219" s="4"/>
    </row>
    <row r="220" spans="2:6" x14ac:dyDescent="0.35">
      <c r="B220" s="80"/>
      <c r="C220" s="81" t="s">
        <v>4</v>
      </c>
      <c r="D220" s="4"/>
    </row>
    <row r="221" spans="2:6" x14ac:dyDescent="0.35">
      <c r="B221" s="80" t="s">
        <v>216</v>
      </c>
      <c r="C221" s="4">
        <v>2</v>
      </c>
      <c r="D221" s="4" t="s">
        <v>205</v>
      </c>
      <c r="E221" t="s">
        <v>206</v>
      </c>
      <c r="F221" t="s">
        <v>392</v>
      </c>
    </row>
    <row r="222" spans="2:6" x14ac:dyDescent="0.35">
      <c r="B222" s="80" t="s">
        <v>217</v>
      </c>
      <c r="C222" s="4">
        <v>2</v>
      </c>
      <c r="D222" s="4" t="s">
        <v>205</v>
      </c>
      <c r="E222" t="s">
        <v>208</v>
      </c>
      <c r="F222" t="s">
        <v>393</v>
      </c>
    </row>
    <row r="223" spans="2:6" x14ac:dyDescent="0.35">
      <c r="B223" s="80" t="s">
        <v>209</v>
      </c>
      <c r="C223" s="4"/>
      <c r="D223" s="4"/>
      <c r="E223" s="1" t="s">
        <v>210</v>
      </c>
    </row>
    <row r="224" spans="2:6" x14ac:dyDescent="0.35">
      <c r="B224" s="80"/>
      <c r="C224" s="4"/>
      <c r="D224" s="4"/>
    </row>
    <row r="225" spans="2:4" x14ac:dyDescent="0.35">
      <c r="B225" s="80" t="s">
        <v>218</v>
      </c>
      <c r="C225" s="4"/>
      <c r="D225" s="4"/>
    </row>
    <row r="226" spans="2:4" x14ac:dyDescent="0.35">
      <c r="B226" s="80" t="s">
        <v>219</v>
      </c>
      <c r="C226" s="4"/>
      <c r="D226" s="4"/>
    </row>
    <row r="227" spans="2:4" x14ac:dyDescent="0.35">
      <c r="B227" s="80" t="s">
        <v>220</v>
      </c>
      <c r="C227" s="4"/>
      <c r="D227" s="4"/>
    </row>
    <row r="228" spans="2:4" x14ac:dyDescent="0.35">
      <c r="B228" s="80" t="s">
        <v>221</v>
      </c>
    </row>
    <row r="229" spans="2:4" x14ac:dyDescent="0.35">
      <c r="B229" s="80" t="s">
        <v>222</v>
      </c>
    </row>
    <row r="230" spans="2:4" x14ac:dyDescent="0.35">
      <c r="B230" s="80"/>
    </row>
    <row r="231" spans="2:4" ht="24.75" customHeight="1" x14ac:dyDescent="0.35">
      <c r="B231" t="s">
        <v>223</v>
      </c>
    </row>
    <row r="233" spans="2:4" x14ac:dyDescent="0.35">
      <c r="B233" s="1" t="s">
        <v>224</v>
      </c>
    </row>
    <row r="234" spans="2:4" x14ac:dyDescent="0.35">
      <c r="B234" t="s">
        <v>225</v>
      </c>
    </row>
    <row r="235" spans="2:4" x14ac:dyDescent="0.35">
      <c r="B235" t="s">
        <v>226</v>
      </c>
    </row>
    <row r="237" spans="2:4" x14ac:dyDescent="0.35">
      <c r="B237" t="s">
        <v>227</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Z131"/>
  <sheetViews>
    <sheetView zoomScaleNormal="100" workbookViewId="0">
      <selection activeCell="L1" sqref="L1"/>
    </sheetView>
  </sheetViews>
  <sheetFormatPr defaultRowHeight="14.5" x14ac:dyDescent="0.35"/>
  <cols>
    <col min="2" max="2" width="22.26953125" customWidth="1"/>
    <col min="3" max="3" width="10.26953125" customWidth="1"/>
    <col min="4" max="4" width="11.453125" customWidth="1"/>
    <col min="12" max="12" width="11.1796875" customWidth="1"/>
    <col min="19" max="19" width="13.54296875" customWidth="1"/>
  </cols>
  <sheetData>
    <row r="1" spans="2:26" ht="43.5" x14ac:dyDescent="0.35">
      <c r="F1" s="15" t="s">
        <v>30</v>
      </c>
      <c r="G1" s="16" t="s">
        <v>31</v>
      </c>
      <c r="S1" s="201"/>
      <c r="T1" s="202" t="s">
        <v>414</v>
      </c>
      <c r="U1" s="202" t="s">
        <v>415</v>
      </c>
      <c r="V1" s="202" t="s">
        <v>419</v>
      </c>
      <c r="W1" s="202" t="s">
        <v>424</v>
      </c>
      <c r="X1" s="202"/>
      <c r="Y1" s="203"/>
      <c r="Z1" s="204"/>
    </row>
    <row r="2" spans="2:26" x14ac:dyDescent="0.35">
      <c r="B2" s="1" t="s">
        <v>21</v>
      </c>
      <c r="F2" s="15">
        <v>16800</v>
      </c>
      <c r="G2" s="16">
        <v>17400</v>
      </c>
      <c r="J2" t="s">
        <v>416</v>
      </c>
      <c r="K2">
        <f>G2-F2</f>
        <v>600</v>
      </c>
      <c r="L2" s="70">
        <f>K13</f>
        <v>500</v>
      </c>
      <c r="M2">
        <f>K7</f>
        <v>400</v>
      </c>
      <c r="S2" s="190" t="s">
        <v>420</v>
      </c>
      <c r="T2" s="205" t="s">
        <v>99</v>
      </c>
      <c r="U2" s="206" t="s">
        <v>100</v>
      </c>
      <c r="V2" s="206" t="s">
        <v>388</v>
      </c>
      <c r="W2" s="206" t="s">
        <v>425</v>
      </c>
      <c r="X2" s="206" t="s">
        <v>427</v>
      </c>
      <c r="Y2" s="206"/>
      <c r="Z2" s="191"/>
    </row>
    <row r="3" spans="2:26" x14ac:dyDescent="0.35">
      <c r="B3" s="1" t="s">
        <v>334</v>
      </c>
      <c r="F3" s="15">
        <v>590</v>
      </c>
      <c r="G3" s="16">
        <v>223</v>
      </c>
      <c r="J3" t="s">
        <v>417</v>
      </c>
      <c r="K3">
        <f>G3-F3</f>
        <v>-367</v>
      </c>
      <c r="L3" s="59">
        <f t="shared" ref="L3:L4" si="0">K14</f>
        <v>-212</v>
      </c>
      <c r="M3">
        <f t="shared" ref="M3:M4" si="1">K8</f>
        <v>-225</v>
      </c>
      <c r="S3" s="190" t="s">
        <v>421</v>
      </c>
      <c r="T3" s="206" t="s">
        <v>100</v>
      </c>
      <c r="U3" s="205" t="s">
        <v>99</v>
      </c>
      <c r="V3" s="206" t="s">
        <v>388</v>
      </c>
      <c r="W3" s="206" t="s">
        <v>426</v>
      </c>
      <c r="X3" s="206" t="s">
        <v>428</v>
      </c>
      <c r="Y3" s="206"/>
      <c r="Z3" s="191"/>
    </row>
    <row r="4" spans="2:26" x14ac:dyDescent="0.35">
      <c r="B4" s="1"/>
      <c r="F4" s="15">
        <f>F9</f>
        <v>17196</v>
      </c>
      <c r="G4" s="16"/>
      <c r="J4" t="s">
        <v>418</v>
      </c>
      <c r="K4">
        <f>K2+K3</f>
        <v>233</v>
      </c>
      <c r="L4" s="59">
        <f t="shared" si="0"/>
        <v>288</v>
      </c>
      <c r="M4">
        <f t="shared" si="1"/>
        <v>175</v>
      </c>
      <c r="S4" s="190" t="s">
        <v>422</v>
      </c>
      <c r="T4" s="206" t="s">
        <v>100</v>
      </c>
      <c r="U4" s="205" t="s">
        <v>99</v>
      </c>
      <c r="V4" s="206" t="s">
        <v>389</v>
      </c>
      <c r="W4" s="206" t="s">
        <v>426</v>
      </c>
      <c r="X4" s="206" t="s">
        <v>428</v>
      </c>
      <c r="Y4" s="206"/>
      <c r="Z4" s="191"/>
    </row>
    <row r="5" spans="2:26" ht="15" thickBot="1" x14ac:dyDescent="0.4">
      <c r="B5" t="s">
        <v>335</v>
      </c>
      <c r="S5" s="207" t="s">
        <v>423</v>
      </c>
      <c r="T5" s="198" t="s">
        <v>99</v>
      </c>
      <c r="U5" s="208" t="s">
        <v>100</v>
      </c>
      <c r="V5" s="208" t="s">
        <v>389</v>
      </c>
      <c r="W5" s="208" t="s">
        <v>425</v>
      </c>
      <c r="X5" s="208" t="s">
        <v>427</v>
      </c>
      <c r="Y5" s="208"/>
      <c r="Z5" s="209"/>
    </row>
    <row r="6" spans="2:26" x14ac:dyDescent="0.35">
      <c r="B6" t="s">
        <v>22</v>
      </c>
      <c r="F6" s="15" t="s">
        <v>30</v>
      </c>
      <c r="G6" s="16" t="s">
        <v>31</v>
      </c>
    </row>
    <row r="7" spans="2:26" x14ac:dyDescent="0.35">
      <c r="B7" s="9" t="s">
        <v>23</v>
      </c>
      <c r="F7" s="15">
        <v>17000</v>
      </c>
      <c r="G7" s="16">
        <v>17400</v>
      </c>
      <c r="J7" t="s">
        <v>416</v>
      </c>
      <c r="K7">
        <f>G7-F7</f>
        <v>400</v>
      </c>
    </row>
    <row r="8" spans="2:26" x14ac:dyDescent="0.35">
      <c r="B8" t="s">
        <v>24</v>
      </c>
      <c r="F8" s="15">
        <v>448</v>
      </c>
      <c r="G8" s="16">
        <v>223</v>
      </c>
      <c r="J8" t="s">
        <v>417</v>
      </c>
      <c r="K8">
        <f>G8-F8</f>
        <v>-225</v>
      </c>
    </row>
    <row r="9" spans="2:26" x14ac:dyDescent="0.35">
      <c r="B9" t="s">
        <v>25</v>
      </c>
      <c r="F9" s="15">
        <f>C15</f>
        <v>17196</v>
      </c>
      <c r="G9" s="16"/>
      <c r="J9" t="s">
        <v>418</v>
      </c>
      <c r="K9">
        <f>K7+K8</f>
        <v>175</v>
      </c>
    </row>
    <row r="10" spans="2:26" ht="29" x14ac:dyDescent="0.35">
      <c r="C10" s="10" t="s">
        <v>26</v>
      </c>
      <c r="D10" s="11" t="s">
        <v>27</v>
      </c>
    </row>
    <row r="11" spans="2:26" x14ac:dyDescent="0.35">
      <c r="B11" s="12"/>
      <c r="C11" s="13" t="s">
        <v>28</v>
      </c>
      <c r="D11" s="14" t="s">
        <v>28</v>
      </c>
    </row>
    <row r="12" spans="2:26" x14ac:dyDescent="0.35">
      <c r="B12" s="5" t="s">
        <v>29</v>
      </c>
      <c r="C12" s="15" t="s">
        <v>30</v>
      </c>
      <c r="D12" s="16" t="s">
        <v>31</v>
      </c>
    </row>
    <row r="13" spans="2:26" x14ac:dyDescent="0.35">
      <c r="B13" s="5" t="s">
        <v>32</v>
      </c>
      <c r="C13" s="15">
        <v>16900</v>
      </c>
      <c r="D13" s="16">
        <v>17400</v>
      </c>
      <c r="F13" t="s">
        <v>414</v>
      </c>
      <c r="G13" t="s">
        <v>99</v>
      </c>
      <c r="J13" t="s">
        <v>416</v>
      </c>
      <c r="K13">
        <f>D13-C13</f>
        <v>500</v>
      </c>
    </row>
    <row r="14" spans="2:26" x14ac:dyDescent="0.35">
      <c r="B14" s="5" t="s">
        <v>33</v>
      </c>
      <c r="C14" s="15">
        <v>435</v>
      </c>
      <c r="D14" s="16">
        <v>223</v>
      </c>
      <c r="F14" t="s">
        <v>415</v>
      </c>
      <c r="G14" t="s">
        <v>100</v>
      </c>
      <c r="J14" t="s">
        <v>417</v>
      </c>
      <c r="K14">
        <f>D14-C14</f>
        <v>-212</v>
      </c>
    </row>
    <row r="15" spans="2:26" ht="15" thickBot="1" x14ac:dyDescent="0.4">
      <c r="B15" s="8" t="s">
        <v>34</v>
      </c>
      <c r="C15" s="15">
        <f>'call &amp; put'!D4</f>
        <v>17196</v>
      </c>
      <c r="D15" s="16"/>
      <c r="J15" t="s">
        <v>418</v>
      </c>
      <c r="K15">
        <f>K13+K14</f>
        <v>288</v>
      </c>
    </row>
    <row r="16" spans="2:26" x14ac:dyDescent="0.35">
      <c r="B16" s="12"/>
      <c r="C16" s="259" t="s">
        <v>0</v>
      </c>
      <c r="D16" s="260"/>
      <c r="E16" s="260"/>
      <c r="F16" s="269"/>
      <c r="G16" s="270" t="s">
        <v>10</v>
      </c>
      <c r="H16" s="260"/>
      <c r="I16" s="260"/>
      <c r="J16" s="269"/>
      <c r="K16" s="169"/>
    </row>
    <row r="17" spans="2:12" ht="43.5" x14ac:dyDescent="0.35">
      <c r="B17" s="17" t="s">
        <v>5</v>
      </c>
      <c r="C17" s="88" t="s">
        <v>6</v>
      </c>
      <c r="D17" s="18" t="s">
        <v>7</v>
      </c>
      <c r="E17" s="18" t="s">
        <v>8</v>
      </c>
      <c r="F17" s="19" t="s">
        <v>35</v>
      </c>
      <c r="G17" s="17" t="s">
        <v>12</v>
      </c>
      <c r="H17" s="18" t="s">
        <v>7</v>
      </c>
      <c r="I17" s="18" t="s">
        <v>8</v>
      </c>
      <c r="J17" s="19" t="s">
        <v>35</v>
      </c>
      <c r="K17" s="170" t="s">
        <v>36</v>
      </c>
      <c r="L17" s="3"/>
    </row>
    <row r="18" spans="2:12" x14ac:dyDescent="0.35">
      <c r="B18" s="154">
        <v>16500</v>
      </c>
      <c r="C18" s="179">
        <f>-C14</f>
        <v>-435</v>
      </c>
      <c r="D18" s="44"/>
      <c r="E18" s="44"/>
      <c r="F18" s="172">
        <f>C18+D18+E18</f>
        <v>-435</v>
      </c>
      <c r="G18" s="173">
        <f>D14</f>
        <v>223</v>
      </c>
      <c r="H18" s="44"/>
      <c r="I18" s="44"/>
      <c r="J18" s="172">
        <f>G18+H18+I18</f>
        <v>223</v>
      </c>
      <c r="K18" s="180">
        <f>F18+J18</f>
        <v>-212</v>
      </c>
    </row>
    <row r="19" spans="2:12" x14ac:dyDescent="0.35">
      <c r="B19" s="5">
        <f>B18+100</f>
        <v>16600</v>
      </c>
      <c r="C19" s="179">
        <f>C18</f>
        <v>-435</v>
      </c>
      <c r="D19" s="44"/>
      <c r="E19" s="44"/>
      <c r="F19" s="172">
        <f t="shared" ref="F19:F31" si="2">C19+D19+E19</f>
        <v>-435</v>
      </c>
      <c r="G19" s="173">
        <f>G18</f>
        <v>223</v>
      </c>
      <c r="H19" s="44"/>
      <c r="I19" s="44"/>
      <c r="J19" s="172">
        <f t="shared" ref="J19:J31" si="3">G19+H19+I19</f>
        <v>223</v>
      </c>
      <c r="K19" s="180">
        <f t="shared" ref="K19:K31" si="4">F19+J19</f>
        <v>-212</v>
      </c>
    </row>
    <row r="20" spans="2:12" x14ac:dyDescent="0.35">
      <c r="B20" s="5">
        <f t="shared" ref="B20:B31" si="5">B19+100</f>
        <v>16700</v>
      </c>
      <c r="C20" s="179">
        <f t="shared" ref="C20:C31" si="6">C19</f>
        <v>-435</v>
      </c>
      <c r="D20" s="44"/>
      <c r="E20" s="44"/>
      <c r="F20" s="172">
        <f t="shared" si="2"/>
        <v>-435</v>
      </c>
      <c r="G20" s="173">
        <f t="shared" ref="G20:G31" si="7">G19</f>
        <v>223</v>
      </c>
      <c r="H20" s="44"/>
      <c r="I20" s="44"/>
      <c r="J20" s="172">
        <f t="shared" si="3"/>
        <v>223</v>
      </c>
      <c r="K20" s="180">
        <f t="shared" si="4"/>
        <v>-212</v>
      </c>
    </row>
    <row r="21" spans="2:12" x14ac:dyDescent="0.35">
      <c r="B21" s="5">
        <f t="shared" si="5"/>
        <v>16800</v>
      </c>
      <c r="C21" s="179">
        <f t="shared" si="6"/>
        <v>-435</v>
      </c>
      <c r="D21" s="44"/>
      <c r="E21" s="44"/>
      <c r="F21" s="172">
        <f t="shared" si="2"/>
        <v>-435</v>
      </c>
      <c r="G21" s="173">
        <f t="shared" si="7"/>
        <v>223</v>
      </c>
      <c r="H21" s="44"/>
      <c r="I21" s="44"/>
      <c r="J21" s="172">
        <f t="shared" si="3"/>
        <v>223</v>
      </c>
      <c r="K21" s="180">
        <f t="shared" si="4"/>
        <v>-212</v>
      </c>
    </row>
    <row r="22" spans="2:12" x14ac:dyDescent="0.35">
      <c r="B22" s="5">
        <f t="shared" si="5"/>
        <v>16900</v>
      </c>
      <c r="C22" s="179">
        <f t="shared" si="6"/>
        <v>-435</v>
      </c>
      <c r="D22" s="44"/>
      <c r="E22" s="44"/>
      <c r="F22" s="172">
        <f t="shared" si="2"/>
        <v>-435</v>
      </c>
      <c r="G22" s="173">
        <f t="shared" si="7"/>
        <v>223</v>
      </c>
      <c r="H22" s="44"/>
      <c r="I22" s="44"/>
      <c r="J22" s="172">
        <f t="shared" si="3"/>
        <v>223</v>
      </c>
      <c r="K22" s="180">
        <f t="shared" si="4"/>
        <v>-212</v>
      </c>
    </row>
    <row r="23" spans="2:12" x14ac:dyDescent="0.35">
      <c r="B23" s="5">
        <f t="shared" si="5"/>
        <v>17000</v>
      </c>
      <c r="C23" s="179">
        <f t="shared" si="6"/>
        <v>-435</v>
      </c>
      <c r="D23" s="176">
        <f>-C13</f>
        <v>-16900</v>
      </c>
      <c r="E23" s="176">
        <f>B23</f>
        <v>17000</v>
      </c>
      <c r="F23" s="172">
        <f t="shared" si="2"/>
        <v>-335</v>
      </c>
      <c r="G23" s="173">
        <f t="shared" si="7"/>
        <v>223</v>
      </c>
      <c r="H23" s="44"/>
      <c r="I23" s="44"/>
      <c r="J23" s="172">
        <f t="shared" si="3"/>
        <v>223</v>
      </c>
      <c r="K23" s="180">
        <f t="shared" si="4"/>
        <v>-112</v>
      </c>
    </row>
    <row r="24" spans="2:12" x14ac:dyDescent="0.35">
      <c r="B24" s="5">
        <f t="shared" si="5"/>
        <v>17100</v>
      </c>
      <c r="C24" s="179">
        <f t="shared" si="6"/>
        <v>-435</v>
      </c>
      <c r="D24" s="176">
        <f>D23</f>
        <v>-16900</v>
      </c>
      <c r="E24" s="176">
        <f t="shared" ref="E24:E31" si="8">B24</f>
        <v>17100</v>
      </c>
      <c r="F24" s="172">
        <f t="shared" si="2"/>
        <v>-235</v>
      </c>
      <c r="G24" s="173">
        <f t="shared" si="7"/>
        <v>223</v>
      </c>
      <c r="H24" s="44"/>
      <c r="I24" s="44"/>
      <c r="J24" s="172">
        <f t="shared" si="3"/>
        <v>223</v>
      </c>
      <c r="K24" s="180">
        <f t="shared" si="4"/>
        <v>-12</v>
      </c>
    </row>
    <row r="25" spans="2:12" x14ac:dyDescent="0.35">
      <c r="B25" s="5">
        <f>B24+100</f>
        <v>17200</v>
      </c>
      <c r="C25" s="179">
        <f t="shared" si="6"/>
        <v>-435</v>
      </c>
      <c r="D25" s="176">
        <f t="shared" ref="D25:D31" si="9">D24</f>
        <v>-16900</v>
      </c>
      <c r="E25" s="176">
        <f t="shared" si="8"/>
        <v>17200</v>
      </c>
      <c r="F25" s="172">
        <f t="shared" si="2"/>
        <v>-135</v>
      </c>
      <c r="G25" s="173">
        <f t="shared" si="7"/>
        <v>223</v>
      </c>
      <c r="H25" s="44"/>
      <c r="I25" s="44"/>
      <c r="J25" s="172">
        <f t="shared" si="3"/>
        <v>223</v>
      </c>
      <c r="K25" s="180">
        <f t="shared" si="4"/>
        <v>88</v>
      </c>
    </row>
    <row r="26" spans="2:12" x14ac:dyDescent="0.35">
      <c r="B26" s="5">
        <f t="shared" si="5"/>
        <v>17300</v>
      </c>
      <c r="C26" s="179">
        <f t="shared" si="6"/>
        <v>-435</v>
      </c>
      <c r="D26" s="176">
        <f t="shared" si="9"/>
        <v>-16900</v>
      </c>
      <c r="E26" s="176">
        <f t="shared" si="8"/>
        <v>17300</v>
      </c>
      <c r="F26" s="172">
        <f t="shared" si="2"/>
        <v>-35</v>
      </c>
      <c r="G26" s="173">
        <f t="shared" si="7"/>
        <v>223</v>
      </c>
      <c r="H26" s="44"/>
      <c r="I26" s="44"/>
      <c r="J26" s="172">
        <f t="shared" si="3"/>
        <v>223</v>
      </c>
      <c r="K26" s="180">
        <f t="shared" si="4"/>
        <v>188</v>
      </c>
    </row>
    <row r="27" spans="2:12" x14ac:dyDescent="0.35">
      <c r="B27" s="5">
        <f t="shared" si="5"/>
        <v>17400</v>
      </c>
      <c r="C27" s="179">
        <f t="shared" si="6"/>
        <v>-435</v>
      </c>
      <c r="D27" s="176">
        <f t="shared" si="9"/>
        <v>-16900</v>
      </c>
      <c r="E27" s="176">
        <f t="shared" si="8"/>
        <v>17400</v>
      </c>
      <c r="F27" s="172">
        <f t="shared" si="2"/>
        <v>65</v>
      </c>
      <c r="G27" s="173">
        <f t="shared" si="7"/>
        <v>223</v>
      </c>
      <c r="H27" s="44"/>
      <c r="I27" s="44"/>
      <c r="J27" s="172">
        <f t="shared" si="3"/>
        <v>223</v>
      </c>
      <c r="K27" s="180">
        <f t="shared" si="4"/>
        <v>288</v>
      </c>
    </row>
    <row r="28" spans="2:12" x14ac:dyDescent="0.35">
      <c r="B28" s="5">
        <f t="shared" si="5"/>
        <v>17500</v>
      </c>
      <c r="C28" s="179">
        <f t="shared" si="6"/>
        <v>-435</v>
      </c>
      <c r="D28" s="176">
        <f t="shared" si="9"/>
        <v>-16900</v>
      </c>
      <c r="E28" s="176">
        <f t="shared" si="8"/>
        <v>17500</v>
      </c>
      <c r="F28" s="172">
        <f t="shared" si="2"/>
        <v>165</v>
      </c>
      <c r="G28" s="173">
        <f t="shared" si="7"/>
        <v>223</v>
      </c>
      <c r="H28" s="176">
        <f>-B28</f>
        <v>-17500</v>
      </c>
      <c r="I28" s="176">
        <f>D13</f>
        <v>17400</v>
      </c>
      <c r="J28" s="172">
        <f t="shared" si="3"/>
        <v>123</v>
      </c>
      <c r="K28" s="180">
        <f t="shared" si="4"/>
        <v>288</v>
      </c>
    </row>
    <row r="29" spans="2:12" x14ac:dyDescent="0.35">
      <c r="B29" s="5">
        <f t="shared" si="5"/>
        <v>17600</v>
      </c>
      <c r="C29" s="179">
        <f t="shared" si="6"/>
        <v>-435</v>
      </c>
      <c r="D29" s="176">
        <f t="shared" si="9"/>
        <v>-16900</v>
      </c>
      <c r="E29" s="176">
        <f t="shared" si="8"/>
        <v>17600</v>
      </c>
      <c r="F29" s="172">
        <f t="shared" si="2"/>
        <v>265</v>
      </c>
      <c r="G29" s="173">
        <f t="shared" si="7"/>
        <v>223</v>
      </c>
      <c r="H29" s="176">
        <f t="shared" ref="H29:H31" si="10">-B29</f>
        <v>-17600</v>
      </c>
      <c r="I29" s="176">
        <f>I28</f>
        <v>17400</v>
      </c>
      <c r="J29" s="172">
        <f t="shared" si="3"/>
        <v>23</v>
      </c>
      <c r="K29" s="180">
        <f t="shared" si="4"/>
        <v>288</v>
      </c>
    </row>
    <row r="30" spans="2:12" x14ac:dyDescent="0.35">
      <c r="B30" s="5">
        <f t="shared" si="5"/>
        <v>17700</v>
      </c>
      <c r="C30" s="179">
        <f t="shared" si="6"/>
        <v>-435</v>
      </c>
      <c r="D30" s="176">
        <f t="shared" si="9"/>
        <v>-16900</v>
      </c>
      <c r="E30" s="176">
        <f t="shared" si="8"/>
        <v>17700</v>
      </c>
      <c r="F30" s="172">
        <f t="shared" si="2"/>
        <v>365</v>
      </c>
      <c r="G30" s="173">
        <f t="shared" si="7"/>
        <v>223</v>
      </c>
      <c r="H30" s="176">
        <f t="shared" si="10"/>
        <v>-17700</v>
      </c>
      <c r="I30" s="176">
        <f t="shared" ref="I30:I31" si="11">I29</f>
        <v>17400</v>
      </c>
      <c r="J30" s="172">
        <f t="shared" si="3"/>
        <v>-77</v>
      </c>
      <c r="K30" s="180">
        <f t="shared" si="4"/>
        <v>288</v>
      </c>
    </row>
    <row r="31" spans="2:12" x14ac:dyDescent="0.35">
      <c r="B31" s="8">
        <f t="shared" si="5"/>
        <v>17800</v>
      </c>
      <c r="C31" s="179">
        <f t="shared" si="6"/>
        <v>-435</v>
      </c>
      <c r="D31" s="176">
        <f t="shared" si="9"/>
        <v>-16900</v>
      </c>
      <c r="E31" s="176">
        <f t="shared" si="8"/>
        <v>17800</v>
      </c>
      <c r="F31" s="172">
        <f t="shared" si="2"/>
        <v>465</v>
      </c>
      <c r="G31" s="173">
        <f t="shared" si="7"/>
        <v>223</v>
      </c>
      <c r="H31" s="176">
        <f t="shared" si="10"/>
        <v>-17800</v>
      </c>
      <c r="I31" s="176">
        <f t="shared" si="11"/>
        <v>17400</v>
      </c>
      <c r="J31" s="172">
        <f t="shared" si="3"/>
        <v>-177</v>
      </c>
      <c r="K31" s="180">
        <f t="shared" si="4"/>
        <v>288</v>
      </c>
    </row>
    <row r="34" spans="1:12" x14ac:dyDescent="0.35">
      <c r="B34" s="1" t="s">
        <v>37</v>
      </c>
    </row>
    <row r="35" spans="1:12" x14ac:dyDescent="0.35">
      <c r="B35" s="1" t="s">
        <v>336</v>
      </c>
      <c r="J35" s="37" t="s">
        <v>337</v>
      </c>
      <c r="K35" s="37"/>
      <c r="L35" s="37"/>
    </row>
    <row r="36" spans="1:12" x14ac:dyDescent="0.35">
      <c r="B36" t="s">
        <v>335</v>
      </c>
      <c r="J36" s="37" t="s">
        <v>338</v>
      </c>
      <c r="K36" s="37"/>
      <c r="L36" s="37"/>
    </row>
    <row r="37" spans="1:12" x14ac:dyDescent="0.35">
      <c r="B37" t="s">
        <v>38</v>
      </c>
    </row>
    <row r="39" spans="1:12" x14ac:dyDescent="0.35">
      <c r="A39">
        <v>1</v>
      </c>
      <c r="B39" t="s">
        <v>339</v>
      </c>
    </row>
    <row r="40" spans="1:12" x14ac:dyDescent="0.35">
      <c r="A40">
        <v>2</v>
      </c>
      <c r="B40" t="s">
        <v>341</v>
      </c>
    </row>
    <row r="41" spans="1:12" x14ac:dyDescent="0.35">
      <c r="A41">
        <v>3</v>
      </c>
      <c r="B41" t="s">
        <v>340</v>
      </c>
    </row>
    <row r="42" spans="1:12" x14ac:dyDescent="0.35">
      <c r="B42" s="9" t="s">
        <v>23</v>
      </c>
    </row>
    <row r="43" spans="1:12" x14ac:dyDescent="0.35">
      <c r="B43" t="s">
        <v>39</v>
      </c>
    </row>
    <row r="44" spans="1:12" x14ac:dyDescent="0.35">
      <c r="B44" t="s">
        <v>40</v>
      </c>
    </row>
    <row r="45" spans="1:12" ht="29" x14ac:dyDescent="0.35">
      <c r="C45" s="24" t="s">
        <v>41</v>
      </c>
      <c r="D45" s="11" t="s">
        <v>42</v>
      </c>
    </row>
    <row r="46" spans="1:12" x14ac:dyDescent="0.35">
      <c r="B46" s="12"/>
      <c r="C46" s="13" t="s">
        <v>43</v>
      </c>
      <c r="D46" s="14" t="s">
        <v>43</v>
      </c>
    </row>
    <row r="47" spans="1:12" x14ac:dyDescent="0.35">
      <c r="B47" s="5" t="s">
        <v>29</v>
      </c>
      <c r="C47" s="15" t="s">
        <v>31</v>
      </c>
      <c r="D47" s="16" t="s">
        <v>30</v>
      </c>
    </row>
    <row r="48" spans="1:12" x14ac:dyDescent="0.35">
      <c r="B48" s="5" t="s">
        <v>32</v>
      </c>
      <c r="C48" s="15">
        <v>17300</v>
      </c>
      <c r="D48" s="16">
        <v>17000</v>
      </c>
      <c r="F48" t="s">
        <v>414</v>
      </c>
      <c r="G48" t="s">
        <v>100</v>
      </c>
      <c r="J48" t="s">
        <v>416</v>
      </c>
      <c r="K48">
        <f>C48-D48</f>
        <v>300</v>
      </c>
    </row>
    <row r="49" spans="2:12" x14ac:dyDescent="0.35">
      <c r="B49" s="5" t="s">
        <v>33</v>
      </c>
      <c r="C49" s="15">
        <v>312</v>
      </c>
      <c r="D49" s="16">
        <v>198</v>
      </c>
      <c r="F49" t="s">
        <v>415</v>
      </c>
      <c r="G49" t="s">
        <v>99</v>
      </c>
      <c r="J49" t="s">
        <v>418</v>
      </c>
      <c r="K49" s="1">
        <f>C49-D49</f>
        <v>114</v>
      </c>
    </row>
    <row r="50" spans="2:12" ht="15" thickBot="1" x14ac:dyDescent="0.4">
      <c r="B50" s="8" t="s">
        <v>34</v>
      </c>
      <c r="C50" s="15">
        <f>C15</f>
        <v>17196</v>
      </c>
      <c r="D50" s="16"/>
      <c r="J50" t="s">
        <v>417</v>
      </c>
      <c r="K50">
        <f>K49-K48</f>
        <v>-186</v>
      </c>
    </row>
    <row r="51" spans="2:12" ht="15" thickBot="1" x14ac:dyDescent="0.4">
      <c r="B51" s="12"/>
      <c r="C51" s="259" t="s">
        <v>18</v>
      </c>
      <c r="D51" s="260"/>
      <c r="E51" s="260"/>
      <c r="F51" s="269"/>
      <c r="G51" s="270" t="s">
        <v>14</v>
      </c>
      <c r="H51" s="260"/>
      <c r="I51" s="260"/>
      <c r="J51" s="269"/>
      <c r="K51" s="169"/>
    </row>
    <row r="52" spans="2:12" ht="29" x14ac:dyDescent="0.35">
      <c r="B52" s="17" t="s">
        <v>5</v>
      </c>
      <c r="C52" s="216" t="s">
        <v>12</v>
      </c>
      <c r="D52" s="217" t="s">
        <v>7</v>
      </c>
      <c r="E52" s="217" t="s">
        <v>8</v>
      </c>
      <c r="F52" s="218" t="s">
        <v>35</v>
      </c>
      <c r="G52" s="219" t="s">
        <v>16</v>
      </c>
      <c r="H52" s="217" t="s">
        <v>7</v>
      </c>
      <c r="I52" s="217" t="s">
        <v>8</v>
      </c>
      <c r="J52" s="218" t="s">
        <v>35</v>
      </c>
      <c r="K52" s="220" t="s">
        <v>36</v>
      </c>
      <c r="L52" s="3"/>
    </row>
    <row r="53" spans="2:12" x14ac:dyDescent="0.35">
      <c r="B53" s="154">
        <f>B18</f>
        <v>16500</v>
      </c>
      <c r="C53" s="179">
        <f>C49</f>
        <v>312</v>
      </c>
      <c r="D53" s="176">
        <f>-C48</f>
        <v>-17300</v>
      </c>
      <c r="E53" s="176">
        <f>B53</f>
        <v>16500</v>
      </c>
      <c r="F53" s="172">
        <f>C53+D53+E53</f>
        <v>-488</v>
      </c>
      <c r="G53" s="173">
        <f>-D49</f>
        <v>-198</v>
      </c>
      <c r="H53" s="176">
        <f>-B53</f>
        <v>-16500</v>
      </c>
      <c r="I53" s="176">
        <f>D48</f>
        <v>17000</v>
      </c>
      <c r="J53" s="172">
        <f>G53+H53+I53</f>
        <v>302</v>
      </c>
      <c r="K53" s="180">
        <f>F53+J53</f>
        <v>-186</v>
      </c>
    </row>
    <row r="54" spans="2:12" x14ac:dyDescent="0.35">
      <c r="B54" s="5">
        <f>B53+100</f>
        <v>16600</v>
      </c>
      <c r="C54" s="179">
        <f>C53</f>
        <v>312</v>
      </c>
      <c r="D54" s="176">
        <f>D53</f>
        <v>-17300</v>
      </c>
      <c r="E54" s="176">
        <f t="shared" ref="E54:E60" si="12">B54</f>
        <v>16600</v>
      </c>
      <c r="F54" s="172">
        <f t="shared" ref="F54:F66" si="13">C54+D54+E54</f>
        <v>-388</v>
      </c>
      <c r="G54" s="173">
        <f>G53</f>
        <v>-198</v>
      </c>
      <c r="H54" s="176">
        <f t="shared" ref="H54:H57" si="14">-B54</f>
        <v>-16600</v>
      </c>
      <c r="I54" s="176">
        <f>I53</f>
        <v>17000</v>
      </c>
      <c r="J54" s="172">
        <f t="shared" ref="J54:J66" si="15">G54+H54+I54</f>
        <v>202</v>
      </c>
      <c r="K54" s="180">
        <f t="shared" ref="K54:K66" si="16">F54+J54</f>
        <v>-186</v>
      </c>
    </row>
    <row r="55" spans="2:12" x14ac:dyDescent="0.35">
      <c r="B55" s="5">
        <f t="shared" ref="B55:B66" si="17">B54+100</f>
        <v>16700</v>
      </c>
      <c r="C55" s="179">
        <f t="shared" ref="C55:C66" si="18">C54</f>
        <v>312</v>
      </c>
      <c r="D55" s="176">
        <f t="shared" ref="D55:D60" si="19">D54</f>
        <v>-17300</v>
      </c>
      <c r="E55" s="176">
        <f t="shared" si="12"/>
        <v>16700</v>
      </c>
      <c r="F55" s="172">
        <f t="shared" si="13"/>
        <v>-288</v>
      </c>
      <c r="G55" s="173">
        <f t="shared" ref="G55:G66" si="20">G54</f>
        <v>-198</v>
      </c>
      <c r="H55" s="176">
        <f t="shared" si="14"/>
        <v>-16700</v>
      </c>
      <c r="I55" s="176">
        <f t="shared" ref="I55:I57" si="21">I54</f>
        <v>17000</v>
      </c>
      <c r="J55" s="172">
        <f t="shared" si="15"/>
        <v>102</v>
      </c>
      <c r="K55" s="180">
        <f t="shared" si="16"/>
        <v>-186</v>
      </c>
    </row>
    <row r="56" spans="2:12" x14ac:dyDescent="0.35">
      <c r="B56" s="5">
        <f t="shared" si="17"/>
        <v>16800</v>
      </c>
      <c r="C56" s="179">
        <f t="shared" si="18"/>
        <v>312</v>
      </c>
      <c r="D56" s="176">
        <f t="shared" si="19"/>
        <v>-17300</v>
      </c>
      <c r="E56" s="176">
        <f t="shared" si="12"/>
        <v>16800</v>
      </c>
      <c r="F56" s="172">
        <f t="shared" si="13"/>
        <v>-188</v>
      </c>
      <c r="G56" s="173">
        <f t="shared" si="20"/>
        <v>-198</v>
      </c>
      <c r="H56" s="176">
        <f t="shared" si="14"/>
        <v>-16800</v>
      </c>
      <c r="I56" s="176">
        <f t="shared" si="21"/>
        <v>17000</v>
      </c>
      <c r="J56" s="172">
        <f t="shared" si="15"/>
        <v>2</v>
      </c>
      <c r="K56" s="180">
        <f t="shared" si="16"/>
        <v>-186</v>
      </c>
    </row>
    <row r="57" spans="2:12" x14ac:dyDescent="0.35">
      <c r="B57" s="5">
        <f t="shared" si="17"/>
        <v>16900</v>
      </c>
      <c r="C57" s="179">
        <f t="shared" si="18"/>
        <v>312</v>
      </c>
      <c r="D57" s="176">
        <f t="shared" si="19"/>
        <v>-17300</v>
      </c>
      <c r="E57" s="176">
        <f t="shared" si="12"/>
        <v>16900</v>
      </c>
      <c r="F57" s="172">
        <f t="shared" si="13"/>
        <v>-88</v>
      </c>
      <c r="G57" s="173">
        <f t="shared" si="20"/>
        <v>-198</v>
      </c>
      <c r="H57" s="176">
        <f t="shared" si="14"/>
        <v>-16900</v>
      </c>
      <c r="I57" s="176">
        <f t="shared" si="21"/>
        <v>17000</v>
      </c>
      <c r="J57" s="172">
        <f t="shared" si="15"/>
        <v>-98</v>
      </c>
      <c r="K57" s="180">
        <f t="shared" si="16"/>
        <v>-186</v>
      </c>
    </row>
    <row r="58" spans="2:12" x14ac:dyDescent="0.35">
      <c r="B58" s="5">
        <f t="shared" si="17"/>
        <v>17000</v>
      </c>
      <c r="C58" s="179">
        <f t="shared" si="18"/>
        <v>312</v>
      </c>
      <c r="D58" s="176">
        <f t="shared" si="19"/>
        <v>-17300</v>
      </c>
      <c r="E58" s="176">
        <f t="shared" si="12"/>
        <v>17000</v>
      </c>
      <c r="F58" s="172">
        <f t="shared" si="13"/>
        <v>12</v>
      </c>
      <c r="G58" s="173">
        <f t="shared" si="20"/>
        <v>-198</v>
      </c>
      <c r="H58" s="44"/>
      <c r="I58" s="44"/>
      <c r="J58" s="172">
        <f t="shared" si="15"/>
        <v>-198</v>
      </c>
      <c r="K58" s="180">
        <f t="shared" si="16"/>
        <v>-186</v>
      </c>
    </row>
    <row r="59" spans="2:12" x14ac:dyDescent="0.35">
      <c r="B59" s="5">
        <f t="shared" si="17"/>
        <v>17100</v>
      </c>
      <c r="C59" s="179">
        <f t="shared" si="18"/>
        <v>312</v>
      </c>
      <c r="D59" s="176">
        <f t="shared" si="19"/>
        <v>-17300</v>
      </c>
      <c r="E59" s="176">
        <f t="shared" si="12"/>
        <v>17100</v>
      </c>
      <c r="F59" s="172">
        <f t="shared" si="13"/>
        <v>112</v>
      </c>
      <c r="G59" s="173">
        <f t="shared" si="20"/>
        <v>-198</v>
      </c>
      <c r="H59" s="44"/>
      <c r="I59" s="44"/>
      <c r="J59" s="172">
        <f t="shared" si="15"/>
        <v>-198</v>
      </c>
      <c r="K59" s="180">
        <f t="shared" si="16"/>
        <v>-86</v>
      </c>
    </row>
    <row r="60" spans="2:12" x14ac:dyDescent="0.35">
      <c r="B60" s="5">
        <f t="shared" si="17"/>
        <v>17200</v>
      </c>
      <c r="C60" s="179">
        <f t="shared" si="18"/>
        <v>312</v>
      </c>
      <c r="D60" s="176">
        <f t="shared" si="19"/>
        <v>-17300</v>
      </c>
      <c r="E60" s="176">
        <f t="shared" si="12"/>
        <v>17200</v>
      </c>
      <c r="F60" s="172">
        <f t="shared" si="13"/>
        <v>212</v>
      </c>
      <c r="G60" s="173">
        <f t="shared" si="20"/>
        <v>-198</v>
      </c>
      <c r="H60" s="44"/>
      <c r="I60" s="44"/>
      <c r="J60" s="172">
        <f t="shared" si="15"/>
        <v>-198</v>
      </c>
      <c r="K60" s="180">
        <f t="shared" si="16"/>
        <v>14</v>
      </c>
    </row>
    <row r="61" spans="2:12" x14ac:dyDescent="0.35">
      <c r="B61" s="5">
        <f t="shared" si="17"/>
        <v>17300</v>
      </c>
      <c r="C61" s="179">
        <f t="shared" si="18"/>
        <v>312</v>
      </c>
      <c r="D61" s="44"/>
      <c r="E61" s="44"/>
      <c r="F61" s="172">
        <f t="shared" si="13"/>
        <v>312</v>
      </c>
      <c r="G61" s="173">
        <f t="shared" si="20"/>
        <v>-198</v>
      </c>
      <c r="H61" s="44"/>
      <c r="I61" s="44"/>
      <c r="J61" s="172">
        <f t="shared" si="15"/>
        <v>-198</v>
      </c>
      <c r="K61" s="180">
        <f t="shared" si="16"/>
        <v>114</v>
      </c>
    </row>
    <row r="62" spans="2:12" x14ac:dyDescent="0.35">
      <c r="B62" s="5">
        <f t="shared" si="17"/>
        <v>17400</v>
      </c>
      <c r="C62" s="179">
        <f t="shared" si="18"/>
        <v>312</v>
      </c>
      <c r="D62" s="44"/>
      <c r="E62" s="44"/>
      <c r="F62" s="172">
        <f t="shared" si="13"/>
        <v>312</v>
      </c>
      <c r="G62" s="173">
        <f t="shared" si="20"/>
        <v>-198</v>
      </c>
      <c r="H62" s="44"/>
      <c r="I62" s="44"/>
      <c r="J62" s="172">
        <f t="shared" si="15"/>
        <v>-198</v>
      </c>
      <c r="K62" s="180">
        <f t="shared" si="16"/>
        <v>114</v>
      </c>
    </row>
    <row r="63" spans="2:12" x14ac:dyDescent="0.35">
      <c r="B63" s="5">
        <f t="shared" si="17"/>
        <v>17500</v>
      </c>
      <c r="C63" s="179">
        <f t="shared" si="18"/>
        <v>312</v>
      </c>
      <c r="D63" s="44"/>
      <c r="E63" s="44"/>
      <c r="F63" s="172">
        <f t="shared" si="13"/>
        <v>312</v>
      </c>
      <c r="G63" s="173">
        <f t="shared" si="20"/>
        <v>-198</v>
      </c>
      <c r="H63" s="44"/>
      <c r="I63" s="44"/>
      <c r="J63" s="172">
        <f t="shared" si="15"/>
        <v>-198</v>
      </c>
      <c r="K63" s="180">
        <f t="shared" si="16"/>
        <v>114</v>
      </c>
    </row>
    <row r="64" spans="2:12" x14ac:dyDescent="0.35">
      <c r="B64" s="5">
        <f t="shared" si="17"/>
        <v>17600</v>
      </c>
      <c r="C64" s="179">
        <f t="shared" si="18"/>
        <v>312</v>
      </c>
      <c r="D64" s="44"/>
      <c r="E64" s="44"/>
      <c r="F64" s="172">
        <f t="shared" si="13"/>
        <v>312</v>
      </c>
      <c r="G64" s="173">
        <f t="shared" si="20"/>
        <v>-198</v>
      </c>
      <c r="H64" s="44"/>
      <c r="I64" s="44"/>
      <c r="J64" s="172">
        <f t="shared" si="15"/>
        <v>-198</v>
      </c>
      <c r="K64" s="180">
        <f t="shared" si="16"/>
        <v>114</v>
      </c>
    </row>
    <row r="65" spans="1:14" x14ac:dyDescent="0.35">
      <c r="B65" s="5">
        <f t="shared" si="17"/>
        <v>17700</v>
      </c>
      <c r="C65" s="179">
        <f t="shared" si="18"/>
        <v>312</v>
      </c>
      <c r="D65" s="44"/>
      <c r="E65" s="44"/>
      <c r="F65" s="172">
        <f t="shared" si="13"/>
        <v>312</v>
      </c>
      <c r="G65" s="173">
        <f t="shared" si="20"/>
        <v>-198</v>
      </c>
      <c r="H65" s="44"/>
      <c r="I65" s="44"/>
      <c r="J65" s="172">
        <f t="shared" si="15"/>
        <v>-198</v>
      </c>
      <c r="K65" s="180">
        <f t="shared" si="16"/>
        <v>114</v>
      </c>
    </row>
    <row r="66" spans="1:14" ht="15" thickBot="1" x14ac:dyDescent="0.4">
      <c r="B66" s="8">
        <f t="shared" si="17"/>
        <v>17800</v>
      </c>
      <c r="C66" s="179">
        <f t="shared" si="18"/>
        <v>312</v>
      </c>
      <c r="D66" s="46"/>
      <c r="E66" s="46"/>
      <c r="F66" s="172">
        <f t="shared" si="13"/>
        <v>312</v>
      </c>
      <c r="G66" s="173">
        <f t="shared" si="20"/>
        <v>-198</v>
      </c>
      <c r="H66" s="46"/>
      <c r="I66" s="46"/>
      <c r="J66" s="172">
        <f t="shared" si="15"/>
        <v>-198</v>
      </c>
      <c r="K66" s="180">
        <f t="shared" si="16"/>
        <v>114</v>
      </c>
    </row>
    <row r="68" spans="1:14" x14ac:dyDescent="0.35">
      <c r="B68" s="1" t="s">
        <v>44</v>
      </c>
    </row>
    <row r="69" spans="1:14" x14ac:dyDescent="0.35">
      <c r="L69" s="37" t="s">
        <v>343</v>
      </c>
      <c r="M69" s="37"/>
      <c r="N69" s="37"/>
    </row>
    <row r="70" spans="1:14" x14ac:dyDescent="0.35">
      <c r="B70" t="s">
        <v>45</v>
      </c>
      <c r="L70" s="37" t="s">
        <v>344</v>
      </c>
      <c r="M70" s="37"/>
      <c r="N70" s="37"/>
    </row>
    <row r="71" spans="1:14" x14ac:dyDescent="0.35">
      <c r="B71" t="s">
        <v>46</v>
      </c>
    </row>
    <row r="73" spans="1:14" x14ac:dyDescent="0.35">
      <c r="A73">
        <v>1</v>
      </c>
      <c r="B73" t="s">
        <v>345</v>
      </c>
    </row>
    <row r="74" spans="1:14" x14ac:dyDescent="0.35">
      <c r="A74">
        <v>2</v>
      </c>
      <c r="B74" t="s">
        <v>346</v>
      </c>
    </row>
    <row r="75" spans="1:14" x14ac:dyDescent="0.35">
      <c r="A75">
        <v>3</v>
      </c>
      <c r="B75" t="s">
        <v>340</v>
      </c>
    </row>
    <row r="76" spans="1:14" x14ac:dyDescent="0.35">
      <c r="B76" s="9" t="s">
        <v>23</v>
      </c>
    </row>
    <row r="77" spans="1:14" x14ac:dyDescent="0.35">
      <c r="B77" t="s">
        <v>47</v>
      </c>
    </row>
    <row r="78" spans="1:14" x14ac:dyDescent="0.35">
      <c r="B78" t="s">
        <v>48</v>
      </c>
    </row>
    <row r="79" spans="1:14" ht="29" x14ac:dyDescent="0.35">
      <c r="C79" s="10" t="s">
        <v>26</v>
      </c>
      <c r="D79" s="11" t="s">
        <v>27</v>
      </c>
    </row>
    <row r="80" spans="1:14" x14ac:dyDescent="0.35">
      <c r="B80" s="12"/>
      <c r="C80" s="13" t="s">
        <v>28</v>
      </c>
      <c r="D80" s="14" t="s">
        <v>28</v>
      </c>
    </row>
    <row r="81" spans="2:13" x14ac:dyDescent="0.35">
      <c r="B81" s="5" t="s">
        <v>29</v>
      </c>
      <c r="C81" s="15" t="s">
        <v>30</v>
      </c>
      <c r="D81" s="16" t="s">
        <v>31</v>
      </c>
    </row>
    <row r="82" spans="2:13" x14ac:dyDescent="0.35">
      <c r="B82" s="5" t="s">
        <v>32</v>
      </c>
      <c r="C82" s="15">
        <v>17400</v>
      </c>
      <c r="D82" s="16">
        <v>16900</v>
      </c>
      <c r="F82" t="s">
        <v>578</v>
      </c>
      <c r="G82" t="s">
        <v>100</v>
      </c>
      <c r="J82" t="s">
        <v>416</v>
      </c>
      <c r="K82">
        <f>C82-D82</f>
        <v>500</v>
      </c>
    </row>
    <row r="83" spans="2:13" x14ac:dyDescent="0.35">
      <c r="B83" s="5" t="s">
        <v>33</v>
      </c>
      <c r="C83" s="15">
        <v>223</v>
      </c>
      <c r="D83" s="16">
        <v>435</v>
      </c>
      <c r="F83" t="s">
        <v>415</v>
      </c>
      <c r="G83" t="s">
        <v>99</v>
      </c>
      <c r="J83" t="s">
        <v>418</v>
      </c>
      <c r="K83">
        <f>D83-C83</f>
        <v>212</v>
      </c>
      <c r="M83" s="1"/>
    </row>
    <row r="84" spans="2:13" ht="15" thickBot="1" x14ac:dyDescent="0.4">
      <c r="B84" s="8" t="s">
        <v>34</v>
      </c>
      <c r="C84" s="15">
        <f>C50</f>
        <v>17196</v>
      </c>
      <c r="D84" s="16"/>
      <c r="J84" t="s">
        <v>417</v>
      </c>
      <c r="K84">
        <f>K83-K82</f>
        <v>-288</v>
      </c>
      <c r="M84" s="1"/>
    </row>
    <row r="85" spans="2:13" x14ac:dyDescent="0.35">
      <c r="B85" s="12"/>
      <c r="C85" s="259" t="s">
        <v>0</v>
      </c>
      <c r="D85" s="260"/>
      <c r="E85" s="260"/>
      <c r="F85" s="269"/>
      <c r="G85" s="270" t="s">
        <v>10</v>
      </c>
      <c r="H85" s="260"/>
      <c r="I85" s="260"/>
      <c r="J85" s="269"/>
      <c r="K85" s="169"/>
    </row>
    <row r="86" spans="2:13" ht="43.5" x14ac:dyDescent="0.35">
      <c r="B86" s="17" t="s">
        <v>5</v>
      </c>
      <c r="C86" s="88" t="s">
        <v>6</v>
      </c>
      <c r="D86" s="18" t="s">
        <v>7</v>
      </c>
      <c r="E86" s="18" t="s">
        <v>8</v>
      </c>
      <c r="F86" s="19" t="s">
        <v>35</v>
      </c>
      <c r="G86" s="17" t="s">
        <v>12</v>
      </c>
      <c r="H86" s="18" t="s">
        <v>7</v>
      </c>
      <c r="I86" s="18" t="s">
        <v>8</v>
      </c>
      <c r="J86" s="19" t="s">
        <v>35</v>
      </c>
      <c r="K86" s="170" t="s">
        <v>36</v>
      </c>
      <c r="L86" s="3"/>
    </row>
    <row r="87" spans="2:13" x14ac:dyDescent="0.35">
      <c r="B87" s="154">
        <f>B53</f>
        <v>16500</v>
      </c>
      <c r="C87" s="179">
        <f>-C83</f>
        <v>-223</v>
      </c>
      <c r="D87" s="44"/>
      <c r="E87" s="44"/>
      <c r="F87" s="172">
        <f>C87+D87+E87</f>
        <v>-223</v>
      </c>
      <c r="G87" s="173">
        <f>D83</f>
        <v>435</v>
      </c>
      <c r="H87" s="44"/>
      <c r="I87" s="44"/>
      <c r="J87" s="172">
        <f>G87+H87+I87</f>
        <v>435</v>
      </c>
      <c r="K87" s="180">
        <f>F87+J87</f>
        <v>212</v>
      </c>
    </row>
    <row r="88" spans="2:13" x14ac:dyDescent="0.35">
      <c r="B88" s="5">
        <f>B87+100</f>
        <v>16600</v>
      </c>
      <c r="C88" s="179">
        <f>C87</f>
        <v>-223</v>
      </c>
      <c r="D88" s="44"/>
      <c r="E88" s="44"/>
      <c r="F88" s="172">
        <f t="shared" ref="F88:F100" si="22">C88+D88+E88</f>
        <v>-223</v>
      </c>
      <c r="G88" s="173">
        <f>G87</f>
        <v>435</v>
      </c>
      <c r="H88" s="44"/>
      <c r="I88" s="44"/>
      <c r="J88" s="172">
        <f t="shared" ref="J88:J100" si="23">G88+H88+I88</f>
        <v>435</v>
      </c>
      <c r="K88" s="180">
        <f t="shared" ref="K88:K100" si="24">F88+J88</f>
        <v>212</v>
      </c>
    </row>
    <row r="89" spans="2:13" x14ac:dyDescent="0.35">
      <c r="B89" s="5">
        <f t="shared" ref="B89:B100" si="25">B88+100</f>
        <v>16700</v>
      </c>
      <c r="C89" s="179">
        <f t="shared" ref="C89:C100" si="26">C88</f>
        <v>-223</v>
      </c>
      <c r="D89" s="44"/>
      <c r="E89" s="44"/>
      <c r="F89" s="172">
        <f t="shared" si="22"/>
        <v>-223</v>
      </c>
      <c r="G89" s="173">
        <f t="shared" ref="G89:G100" si="27">G88</f>
        <v>435</v>
      </c>
      <c r="H89" s="44"/>
      <c r="I89" s="44"/>
      <c r="J89" s="172">
        <f t="shared" si="23"/>
        <v>435</v>
      </c>
      <c r="K89" s="180">
        <f t="shared" si="24"/>
        <v>212</v>
      </c>
    </row>
    <row r="90" spans="2:13" x14ac:dyDescent="0.35">
      <c r="B90" s="5">
        <f t="shared" si="25"/>
        <v>16800</v>
      </c>
      <c r="C90" s="179">
        <f t="shared" si="26"/>
        <v>-223</v>
      </c>
      <c r="D90" s="44"/>
      <c r="E90" s="44"/>
      <c r="F90" s="172">
        <f t="shared" si="22"/>
        <v>-223</v>
      </c>
      <c r="G90" s="173">
        <f t="shared" si="27"/>
        <v>435</v>
      </c>
      <c r="H90" s="44"/>
      <c r="I90" s="44"/>
      <c r="J90" s="172">
        <f t="shared" si="23"/>
        <v>435</v>
      </c>
      <c r="K90" s="180">
        <f t="shared" si="24"/>
        <v>212</v>
      </c>
    </row>
    <row r="91" spans="2:13" x14ac:dyDescent="0.35">
      <c r="B91" s="5">
        <f t="shared" si="25"/>
        <v>16900</v>
      </c>
      <c r="C91" s="179">
        <f t="shared" si="26"/>
        <v>-223</v>
      </c>
      <c r="D91" s="44"/>
      <c r="E91" s="44"/>
      <c r="F91" s="172">
        <f t="shared" si="22"/>
        <v>-223</v>
      </c>
      <c r="G91" s="173">
        <f t="shared" si="27"/>
        <v>435</v>
      </c>
      <c r="H91" s="44"/>
      <c r="I91" s="44"/>
      <c r="J91" s="172">
        <f t="shared" si="23"/>
        <v>435</v>
      </c>
      <c r="K91" s="180">
        <f t="shared" si="24"/>
        <v>212</v>
      </c>
    </row>
    <row r="92" spans="2:13" x14ac:dyDescent="0.35">
      <c r="B92" s="5">
        <f t="shared" si="25"/>
        <v>17000</v>
      </c>
      <c r="C92" s="179">
        <f t="shared" si="26"/>
        <v>-223</v>
      </c>
      <c r="D92" s="44"/>
      <c r="E92" s="44"/>
      <c r="F92" s="172">
        <f t="shared" si="22"/>
        <v>-223</v>
      </c>
      <c r="G92" s="173">
        <f t="shared" si="27"/>
        <v>435</v>
      </c>
      <c r="H92" s="176">
        <f>-B92</f>
        <v>-17000</v>
      </c>
      <c r="I92" s="176">
        <f>D82</f>
        <v>16900</v>
      </c>
      <c r="J92" s="172">
        <f t="shared" si="23"/>
        <v>335</v>
      </c>
      <c r="K92" s="180">
        <f t="shared" si="24"/>
        <v>112</v>
      </c>
    </row>
    <row r="93" spans="2:13" x14ac:dyDescent="0.35">
      <c r="B93" s="5">
        <f t="shared" si="25"/>
        <v>17100</v>
      </c>
      <c r="C93" s="179">
        <f t="shared" si="26"/>
        <v>-223</v>
      </c>
      <c r="D93" s="44"/>
      <c r="E93" s="44"/>
      <c r="F93" s="172">
        <f t="shared" si="22"/>
        <v>-223</v>
      </c>
      <c r="G93" s="173">
        <f t="shared" si="27"/>
        <v>435</v>
      </c>
      <c r="H93" s="176">
        <f t="shared" ref="H93:H100" si="28">-B93</f>
        <v>-17100</v>
      </c>
      <c r="I93" s="176">
        <f>I92</f>
        <v>16900</v>
      </c>
      <c r="J93" s="172">
        <f t="shared" si="23"/>
        <v>235</v>
      </c>
      <c r="K93" s="180">
        <f t="shared" si="24"/>
        <v>12</v>
      </c>
    </row>
    <row r="94" spans="2:13" x14ac:dyDescent="0.35">
      <c r="B94" s="5">
        <f t="shared" si="25"/>
        <v>17200</v>
      </c>
      <c r="C94" s="179">
        <f t="shared" si="26"/>
        <v>-223</v>
      </c>
      <c r="D94" s="44"/>
      <c r="E94" s="44"/>
      <c r="F94" s="172">
        <f t="shared" si="22"/>
        <v>-223</v>
      </c>
      <c r="G94" s="173">
        <f t="shared" si="27"/>
        <v>435</v>
      </c>
      <c r="H94" s="176">
        <f t="shared" si="28"/>
        <v>-17200</v>
      </c>
      <c r="I94" s="176">
        <f t="shared" ref="I94:I100" si="29">I93</f>
        <v>16900</v>
      </c>
      <c r="J94" s="172">
        <f t="shared" si="23"/>
        <v>135</v>
      </c>
      <c r="K94" s="180">
        <f t="shared" si="24"/>
        <v>-88</v>
      </c>
    </row>
    <row r="95" spans="2:13" x14ac:dyDescent="0.35">
      <c r="B95" s="5">
        <f t="shared" si="25"/>
        <v>17300</v>
      </c>
      <c r="C95" s="179">
        <f t="shared" si="26"/>
        <v>-223</v>
      </c>
      <c r="D95" s="44"/>
      <c r="E95" s="44"/>
      <c r="F95" s="172">
        <f t="shared" si="22"/>
        <v>-223</v>
      </c>
      <c r="G95" s="173">
        <f t="shared" si="27"/>
        <v>435</v>
      </c>
      <c r="H95" s="176">
        <f t="shared" si="28"/>
        <v>-17300</v>
      </c>
      <c r="I95" s="176">
        <f t="shared" si="29"/>
        <v>16900</v>
      </c>
      <c r="J95" s="172">
        <f t="shared" si="23"/>
        <v>35</v>
      </c>
      <c r="K95" s="180">
        <f t="shared" si="24"/>
        <v>-188</v>
      </c>
    </row>
    <row r="96" spans="2:13" x14ac:dyDescent="0.35">
      <c r="B96" s="5">
        <f t="shared" si="25"/>
        <v>17400</v>
      </c>
      <c r="C96" s="179">
        <f t="shared" si="26"/>
        <v>-223</v>
      </c>
      <c r="D96" s="44"/>
      <c r="E96" s="44"/>
      <c r="F96" s="172">
        <f t="shared" si="22"/>
        <v>-223</v>
      </c>
      <c r="G96" s="173">
        <f t="shared" si="27"/>
        <v>435</v>
      </c>
      <c r="H96" s="176">
        <f t="shared" si="28"/>
        <v>-17400</v>
      </c>
      <c r="I96" s="176">
        <f t="shared" si="29"/>
        <v>16900</v>
      </c>
      <c r="J96" s="172">
        <f t="shared" si="23"/>
        <v>-65</v>
      </c>
      <c r="K96" s="180">
        <f t="shared" si="24"/>
        <v>-288</v>
      </c>
    </row>
    <row r="97" spans="2:11" x14ac:dyDescent="0.35">
      <c r="B97" s="5">
        <f t="shared" si="25"/>
        <v>17500</v>
      </c>
      <c r="C97" s="179">
        <f t="shared" si="26"/>
        <v>-223</v>
      </c>
      <c r="D97" s="176">
        <f>-C82</f>
        <v>-17400</v>
      </c>
      <c r="E97" s="176">
        <f>B97</f>
        <v>17500</v>
      </c>
      <c r="F97" s="172">
        <f t="shared" si="22"/>
        <v>-123</v>
      </c>
      <c r="G97" s="173">
        <f t="shared" si="27"/>
        <v>435</v>
      </c>
      <c r="H97" s="176">
        <f t="shared" si="28"/>
        <v>-17500</v>
      </c>
      <c r="I97" s="176">
        <f t="shared" si="29"/>
        <v>16900</v>
      </c>
      <c r="J97" s="172">
        <f t="shared" si="23"/>
        <v>-165</v>
      </c>
      <c r="K97" s="180">
        <f t="shared" si="24"/>
        <v>-288</v>
      </c>
    </row>
    <row r="98" spans="2:11" x14ac:dyDescent="0.35">
      <c r="B98" s="5">
        <f t="shared" si="25"/>
        <v>17600</v>
      </c>
      <c r="C98" s="179">
        <f t="shared" si="26"/>
        <v>-223</v>
      </c>
      <c r="D98" s="176">
        <f>D97</f>
        <v>-17400</v>
      </c>
      <c r="E98" s="176">
        <f t="shared" ref="E98:E100" si="30">B98</f>
        <v>17600</v>
      </c>
      <c r="F98" s="172">
        <f t="shared" si="22"/>
        <v>-23</v>
      </c>
      <c r="G98" s="173">
        <f t="shared" si="27"/>
        <v>435</v>
      </c>
      <c r="H98" s="176">
        <f t="shared" si="28"/>
        <v>-17600</v>
      </c>
      <c r="I98" s="176">
        <f t="shared" si="29"/>
        <v>16900</v>
      </c>
      <c r="J98" s="172">
        <f t="shared" si="23"/>
        <v>-265</v>
      </c>
      <c r="K98" s="180">
        <f t="shared" si="24"/>
        <v>-288</v>
      </c>
    </row>
    <row r="99" spans="2:11" x14ac:dyDescent="0.35">
      <c r="B99" s="5">
        <f t="shared" si="25"/>
        <v>17700</v>
      </c>
      <c r="C99" s="179">
        <f t="shared" si="26"/>
        <v>-223</v>
      </c>
      <c r="D99" s="176">
        <f t="shared" ref="D99:D100" si="31">D98</f>
        <v>-17400</v>
      </c>
      <c r="E99" s="176">
        <f t="shared" si="30"/>
        <v>17700</v>
      </c>
      <c r="F99" s="172">
        <f t="shared" si="22"/>
        <v>77</v>
      </c>
      <c r="G99" s="173">
        <f t="shared" si="27"/>
        <v>435</v>
      </c>
      <c r="H99" s="176">
        <f t="shared" si="28"/>
        <v>-17700</v>
      </c>
      <c r="I99" s="176">
        <f t="shared" si="29"/>
        <v>16900</v>
      </c>
      <c r="J99" s="172">
        <f t="shared" si="23"/>
        <v>-365</v>
      </c>
      <c r="K99" s="180">
        <f t="shared" si="24"/>
        <v>-288</v>
      </c>
    </row>
    <row r="100" spans="2:11" x14ac:dyDescent="0.35">
      <c r="B100" s="8">
        <f t="shared" si="25"/>
        <v>17800</v>
      </c>
      <c r="C100" s="179">
        <f t="shared" si="26"/>
        <v>-223</v>
      </c>
      <c r="D100" s="176">
        <f t="shared" si="31"/>
        <v>-17400</v>
      </c>
      <c r="E100" s="176">
        <f t="shared" si="30"/>
        <v>17800</v>
      </c>
      <c r="F100" s="172">
        <f t="shared" si="22"/>
        <v>177</v>
      </c>
      <c r="G100" s="173">
        <f t="shared" si="27"/>
        <v>435</v>
      </c>
      <c r="H100" s="176">
        <f t="shared" si="28"/>
        <v>-17800</v>
      </c>
      <c r="I100" s="176">
        <f t="shared" si="29"/>
        <v>16900</v>
      </c>
      <c r="J100" s="172">
        <f t="shared" si="23"/>
        <v>-465</v>
      </c>
      <c r="K100" s="180">
        <f t="shared" si="24"/>
        <v>-288</v>
      </c>
    </row>
    <row r="103" spans="2:11" x14ac:dyDescent="0.35">
      <c r="B103" s="1" t="s">
        <v>49</v>
      </c>
    </row>
    <row r="104" spans="2:11" x14ac:dyDescent="0.35">
      <c r="B104" s="1" t="s">
        <v>342</v>
      </c>
    </row>
    <row r="105" spans="2:11" x14ac:dyDescent="0.35">
      <c r="B105" t="s">
        <v>45</v>
      </c>
    </row>
    <row r="106" spans="2:11" x14ac:dyDescent="0.35">
      <c r="B106" t="s">
        <v>22</v>
      </c>
    </row>
    <row r="107" spans="2:11" x14ac:dyDescent="0.35">
      <c r="B107" s="9" t="s">
        <v>23</v>
      </c>
    </row>
    <row r="108" spans="2:11" x14ac:dyDescent="0.35">
      <c r="B108" t="s">
        <v>50</v>
      </c>
    </row>
    <row r="109" spans="2:11" x14ac:dyDescent="0.35">
      <c r="B109" t="s">
        <v>51</v>
      </c>
      <c r="G109" s="171"/>
      <c r="H109" s="171"/>
    </row>
    <row r="110" spans="2:11" ht="29" x14ac:dyDescent="0.35">
      <c r="C110" s="24" t="s">
        <v>41</v>
      </c>
      <c r="D110" s="11" t="s">
        <v>42</v>
      </c>
      <c r="G110" s="171"/>
      <c r="H110" s="171"/>
    </row>
    <row r="111" spans="2:11" x14ac:dyDescent="0.35">
      <c r="B111" s="12"/>
      <c r="C111" s="13" t="s">
        <v>43</v>
      </c>
      <c r="D111" s="14" t="s">
        <v>43</v>
      </c>
      <c r="G111" s="171"/>
      <c r="H111" s="171"/>
    </row>
    <row r="112" spans="2:11" x14ac:dyDescent="0.35">
      <c r="B112" s="5" t="s">
        <v>29</v>
      </c>
      <c r="C112" s="15" t="s">
        <v>31</v>
      </c>
      <c r="D112" s="16" t="s">
        <v>30</v>
      </c>
    </row>
    <row r="113" spans="2:13" x14ac:dyDescent="0.35">
      <c r="B113" s="5" t="s">
        <v>32</v>
      </c>
      <c r="C113" s="15">
        <v>16900</v>
      </c>
      <c r="D113" s="16">
        <v>17300</v>
      </c>
      <c r="G113" t="s">
        <v>414</v>
      </c>
      <c r="H113" t="s">
        <v>99</v>
      </c>
      <c r="J113" t="s">
        <v>416</v>
      </c>
      <c r="K113">
        <f>D113-C113</f>
        <v>400</v>
      </c>
    </row>
    <row r="114" spans="2:13" x14ac:dyDescent="0.35">
      <c r="B114" s="5" t="s">
        <v>33</v>
      </c>
      <c r="C114" s="15">
        <v>172</v>
      </c>
      <c r="D114" s="16">
        <v>312</v>
      </c>
      <c r="G114" t="s">
        <v>415</v>
      </c>
      <c r="H114" t="s">
        <v>100</v>
      </c>
      <c r="J114" t="s">
        <v>417</v>
      </c>
      <c r="K114">
        <f>C114-D114</f>
        <v>-140</v>
      </c>
      <c r="M114" s="1"/>
    </row>
    <row r="115" spans="2:13" ht="15" thickBot="1" x14ac:dyDescent="0.4">
      <c r="B115" s="8" t="s">
        <v>34</v>
      </c>
      <c r="C115" s="15">
        <f>C84</f>
        <v>17196</v>
      </c>
      <c r="D115" s="16"/>
      <c r="J115" t="s">
        <v>418</v>
      </c>
      <c r="K115">
        <f>K113+K114</f>
        <v>260</v>
      </c>
    </row>
    <row r="116" spans="2:13" x14ac:dyDescent="0.35">
      <c r="B116" s="12"/>
      <c r="C116" s="259" t="s">
        <v>18</v>
      </c>
      <c r="D116" s="260"/>
      <c r="E116" s="260"/>
      <c r="F116" s="269"/>
      <c r="G116" s="270" t="s">
        <v>14</v>
      </c>
      <c r="H116" s="260"/>
      <c r="I116" s="260"/>
      <c r="J116" s="269"/>
      <c r="K116" s="169"/>
    </row>
    <row r="117" spans="2:13" ht="29" x14ac:dyDescent="0.35">
      <c r="B117" s="17" t="s">
        <v>5</v>
      </c>
      <c r="C117" s="88" t="s">
        <v>12</v>
      </c>
      <c r="D117" s="18" t="s">
        <v>7</v>
      </c>
      <c r="E117" s="18" t="s">
        <v>8</v>
      </c>
      <c r="F117" s="19" t="s">
        <v>35</v>
      </c>
      <c r="G117" s="17" t="s">
        <v>16</v>
      </c>
      <c r="H117" s="18" t="s">
        <v>7</v>
      </c>
      <c r="I117" s="18" t="s">
        <v>8</v>
      </c>
      <c r="J117" s="19" t="s">
        <v>35</v>
      </c>
      <c r="K117" s="170" t="s">
        <v>36</v>
      </c>
      <c r="L117" s="3"/>
    </row>
    <row r="118" spans="2:13" x14ac:dyDescent="0.35">
      <c r="B118" s="154">
        <f>B87</f>
        <v>16500</v>
      </c>
      <c r="C118" s="179">
        <f>C114</f>
        <v>172</v>
      </c>
      <c r="D118" s="176">
        <f>-C113</f>
        <v>-16900</v>
      </c>
      <c r="E118" s="176">
        <f>B118</f>
        <v>16500</v>
      </c>
      <c r="F118" s="172">
        <f>C118+D118+E118</f>
        <v>-228</v>
      </c>
      <c r="G118" s="173">
        <f>-D114</f>
        <v>-312</v>
      </c>
      <c r="H118" s="176">
        <f>-B118</f>
        <v>-16500</v>
      </c>
      <c r="I118" s="176">
        <f>D113</f>
        <v>17300</v>
      </c>
      <c r="J118" s="172">
        <f>G118+H118+I118</f>
        <v>488</v>
      </c>
      <c r="K118" s="221">
        <f>F118+J118</f>
        <v>260</v>
      </c>
    </row>
    <row r="119" spans="2:13" x14ac:dyDescent="0.35">
      <c r="B119" s="5">
        <f>B118+100</f>
        <v>16600</v>
      </c>
      <c r="C119" s="179">
        <f>C118</f>
        <v>172</v>
      </c>
      <c r="D119" s="176">
        <f>D118</f>
        <v>-16900</v>
      </c>
      <c r="E119" s="176">
        <f t="shared" ref="E119:E121" si="32">B119</f>
        <v>16600</v>
      </c>
      <c r="F119" s="172">
        <f t="shared" ref="F119:F131" si="33">C119+D119+E119</f>
        <v>-128</v>
      </c>
      <c r="G119" s="173">
        <f>G118</f>
        <v>-312</v>
      </c>
      <c r="H119" s="176">
        <f t="shared" ref="H119:H125" si="34">-B119</f>
        <v>-16600</v>
      </c>
      <c r="I119" s="176">
        <f>I118</f>
        <v>17300</v>
      </c>
      <c r="J119" s="172">
        <f t="shared" ref="J119:J131" si="35">G119+H119+I119</f>
        <v>388</v>
      </c>
      <c r="K119" s="221">
        <f t="shared" ref="K119:K131" si="36">F119+J119</f>
        <v>260</v>
      </c>
    </row>
    <row r="120" spans="2:13" x14ac:dyDescent="0.35">
      <c r="B120" s="5">
        <f t="shared" ref="B120:B131" si="37">B119+100</f>
        <v>16700</v>
      </c>
      <c r="C120" s="179">
        <f t="shared" ref="C120:C131" si="38">C119</f>
        <v>172</v>
      </c>
      <c r="D120" s="176">
        <f t="shared" ref="D120:D121" si="39">D119</f>
        <v>-16900</v>
      </c>
      <c r="E120" s="176">
        <f t="shared" si="32"/>
        <v>16700</v>
      </c>
      <c r="F120" s="172">
        <f t="shared" si="33"/>
        <v>-28</v>
      </c>
      <c r="G120" s="173">
        <f t="shared" ref="G120:G131" si="40">G119</f>
        <v>-312</v>
      </c>
      <c r="H120" s="176">
        <f t="shared" si="34"/>
        <v>-16700</v>
      </c>
      <c r="I120" s="176">
        <f t="shared" ref="I120:I125" si="41">I119</f>
        <v>17300</v>
      </c>
      <c r="J120" s="172">
        <f t="shared" si="35"/>
        <v>288</v>
      </c>
      <c r="K120" s="221">
        <f t="shared" si="36"/>
        <v>260</v>
      </c>
    </row>
    <row r="121" spans="2:13" x14ac:dyDescent="0.35">
      <c r="B121" s="5">
        <f t="shared" si="37"/>
        <v>16800</v>
      </c>
      <c r="C121" s="179">
        <f t="shared" si="38"/>
        <v>172</v>
      </c>
      <c r="D121" s="176">
        <f t="shared" si="39"/>
        <v>-16900</v>
      </c>
      <c r="E121" s="176">
        <f t="shared" si="32"/>
        <v>16800</v>
      </c>
      <c r="F121" s="172">
        <f t="shared" si="33"/>
        <v>72</v>
      </c>
      <c r="G121" s="173">
        <f t="shared" si="40"/>
        <v>-312</v>
      </c>
      <c r="H121" s="176">
        <f t="shared" si="34"/>
        <v>-16800</v>
      </c>
      <c r="I121" s="176">
        <f t="shared" si="41"/>
        <v>17300</v>
      </c>
      <c r="J121" s="172">
        <f t="shared" si="35"/>
        <v>188</v>
      </c>
      <c r="K121" s="221">
        <f t="shared" si="36"/>
        <v>260</v>
      </c>
    </row>
    <row r="122" spans="2:13" x14ac:dyDescent="0.35">
      <c r="B122" s="5">
        <f t="shared" si="37"/>
        <v>16900</v>
      </c>
      <c r="C122" s="179">
        <f t="shared" si="38"/>
        <v>172</v>
      </c>
      <c r="D122" s="44"/>
      <c r="E122" s="44"/>
      <c r="F122" s="172">
        <f t="shared" si="33"/>
        <v>172</v>
      </c>
      <c r="G122" s="173">
        <f t="shared" si="40"/>
        <v>-312</v>
      </c>
      <c r="H122" s="176">
        <f t="shared" si="34"/>
        <v>-16900</v>
      </c>
      <c r="I122" s="176">
        <f t="shared" si="41"/>
        <v>17300</v>
      </c>
      <c r="J122" s="172">
        <f t="shared" si="35"/>
        <v>88</v>
      </c>
      <c r="K122" s="221">
        <f t="shared" si="36"/>
        <v>260</v>
      </c>
    </row>
    <row r="123" spans="2:13" x14ac:dyDescent="0.35">
      <c r="B123" s="5">
        <f t="shared" si="37"/>
        <v>17000</v>
      </c>
      <c r="C123" s="179">
        <f t="shared" si="38"/>
        <v>172</v>
      </c>
      <c r="D123" s="44"/>
      <c r="E123" s="44"/>
      <c r="F123" s="172">
        <f t="shared" si="33"/>
        <v>172</v>
      </c>
      <c r="G123" s="173">
        <f t="shared" si="40"/>
        <v>-312</v>
      </c>
      <c r="H123" s="176">
        <f t="shared" si="34"/>
        <v>-17000</v>
      </c>
      <c r="I123" s="176">
        <f t="shared" si="41"/>
        <v>17300</v>
      </c>
      <c r="J123" s="172">
        <f t="shared" si="35"/>
        <v>-12</v>
      </c>
      <c r="K123" s="221">
        <f t="shared" si="36"/>
        <v>160</v>
      </c>
    </row>
    <row r="124" spans="2:13" x14ac:dyDescent="0.35">
      <c r="B124" s="5">
        <f t="shared" si="37"/>
        <v>17100</v>
      </c>
      <c r="C124" s="179">
        <f t="shared" si="38"/>
        <v>172</v>
      </c>
      <c r="D124" s="44"/>
      <c r="E124" s="44"/>
      <c r="F124" s="172">
        <f t="shared" si="33"/>
        <v>172</v>
      </c>
      <c r="G124" s="173">
        <f t="shared" si="40"/>
        <v>-312</v>
      </c>
      <c r="H124" s="176">
        <f t="shared" si="34"/>
        <v>-17100</v>
      </c>
      <c r="I124" s="176">
        <f t="shared" si="41"/>
        <v>17300</v>
      </c>
      <c r="J124" s="172">
        <f t="shared" si="35"/>
        <v>-112</v>
      </c>
      <c r="K124" s="221">
        <f t="shared" si="36"/>
        <v>60</v>
      </c>
    </row>
    <row r="125" spans="2:13" x14ac:dyDescent="0.35">
      <c r="B125" s="5">
        <f t="shared" si="37"/>
        <v>17200</v>
      </c>
      <c r="C125" s="179">
        <f t="shared" si="38"/>
        <v>172</v>
      </c>
      <c r="D125" s="44"/>
      <c r="E125" s="44"/>
      <c r="F125" s="172">
        <f t="shared" si="33"/>
        <v>172</v>
      </c>
      <c r="G125" s="173">
        <f t="shared" si="40"/>
        <v>-312</v>
      </c>
      <c r="H125" s="176">
        <f t="shared" si="34"/>
        <v>-17200</v>
      </c>
      <c r="I125" s="176">
        <f t="shared" si="41"/>
        <v>17300</v>
      </c>
      <c r="J125" s="172">
        <f t="shared" si="35"/>
        <v>-212</v>
      </c>
      <c r="K125" s="221">
        <f t="shared" si="36"/>
        <v>-40</v>
      </c>
    </row>
    <row r="126" spans="2:13" x14ac:dyDescent="0.35">
      <c r="B126" s="5">
        <f t="shared" si="37"/>
        <v>17300</v>
      </c>
      <c r="C126" s="179">
        <f t="shared" si="38"/>
        <v>172</v>
      </c>
      <c r="D126" s="44"/>
      <c r="E126" s="44"/>
      <c r="F126" s="172">
        <f t="shared" si="33"/>
        <v>172</v>
      </c>
      <c r="G126" s="173">
        <f t="shared" si="40"/>
        <v>-312</v>
      </c>
      <c r="H126" s="44"/>
      <c r="I126" s="44"/>
      <c r="J126" s="172">
        <f t="shared" si="35"/>
        <v>-312</v>
      </c>
      <c r="K126" s="221">
        <f t="shared" si="36"/>
        <v>-140</v>
      </c>
    </row>
    <row r="127" spans="2:13" x14ac:dyDescent="0.35">
      <c r="B127" s="5">
        <f t="shared" si="37"/>
        <v>17400</v>
      </c>
      <c r="C127" s="179">
        <f t="shared" si="38"/>
        <v>172</v>
      </c>
      <c r="D127" s="44"/>
      <c r="E127" s="44"/>
      <c r="F127" s="172">
        <f t="shared" si="33"/>
        <v>172</v>
      </c>
      <c r="G127" s="173">
        <f t="shared" si="40"/>
        <v>-312</v>
      </c>
      <c r="H127" s="44"/>
      <c r="I127" s="44"/>
      <c r="J127" s="172">
        <f t="shared" si="35"/>
        <v>-312</v>
      </c>
      <c r="K127" s="221">
        <f t="shared" si="36"/>
        <v>-140</v>
      </c>
    </row>
    <row r="128" spans="2:13" x14ac:dyDescent="0.35">
      <c r="B128" s="5">
        <f t="shared" si="37"/>
        <v>17500</v>
      </c>
      <c r="C128" s="179">
        <f t="shared" si="38"/>
        <v>172</v>
      </c>
      <c r="D128" s="44"/>
      <c r="E128" s="44"/>
      <c r="F128" s="172">
        <f t="shared" si="33"/>
        <v>172</v>
      </c>
      <c r="G128" s="173">
        <f t="shared" si="40"/>
        <v>-312</v>
      </c>
      <c r="H128" s="44"/>
      <c r="I128" s="44"/>
      <c r="J128" s="172">
        <f t="shared" si="35"/>
        <v>-312</v>
      </c>
      <c r="K128" s="221">
        <f t="shared" si="36"/>
        <v>-140</v>
      </c>
    </row>
    <row r="129" spans="2:11" x14ac:dyDescent="0.35">
      <c r="B129" s="5">
        <f t="shared" si="37"/>
        <v>17600</v>
      </c>
      <c r="C129" s="179">
        <f t="shared" si="38"/>
        <v>172</v>
      </c>
      <c r="D129" s="44"/>
      <c r="E129" s="44"/>
      <c r="F129" s="172">
        <f t="shared" si="33"/>
        <v>172</v>
      </c>
      <c r="G129" s="173">
        <f t="shared" si="40"/>
        <v>-312</v>
      </c>
      <c r="H129" s="44"/>
      <c r="I129" s="44"/>
      <c r="J129" s="172">
        <f t="shared" si="35"/>
        <v>-312</v>
      </c>
      <c r="K129" s="221">
        <f t="shared" si="36"/>
        <v>-140</v>
      </c>
    </row>
    <row r="130" spans="2:11" x14ac:dyDescent="0.35">
      <c r="B130" s="5">
        <f t="shared" si="37"/>
        <v>17700</v>
      </c>
      <c r="C130" s="179">
        <f t="shared" si="38"/>
        <v>172</v>
      </c>
      <c r="D130" s="44"/>
      <c r="E130" s="44"/>
      <c r="F130" s="172">
        <f t="shared" si="33"/>
        <v>172</v>
      </c>
      <c r="G130" s="173">
        <f t="shared" si="40"/>
        <v>-312</v>
      </c>
      <c r="H130" s="44"/>
      <c r="I130" s="44"/>
      <c r="J130" s="172">
        <f t="shared" si="35"/>
        <v>-312</v>
      </c>
      <c r="K130" s="221">
        <f t="shared" si="36"/>
        <v>-140</v>
      </c>
    </row>
    <row r="131" spans="2:11" ht="15" thickBot="1" x14ac:dyDescent="0.4">
      <c r="B131" s="8">
        <f t="shared" si="37"/>
        <v>17800</v>
      </c>
      <c r="C131" s="179">
        <f t="shared" si="38"/>
        <v>172</v>
      </c>
      <c r="D131" s="46"/>
      <c r="E131" s="46"/>
      <c r="F131" s="172">
        <f t="shared" si="33"/>
        <v>172</v>
      </c>
      <c r="G131" s="173">
        <f t="shared" si="40"/>
        <v>-312</v>
      </c>
      <c r="H131" s="46"/>
      <c r="I131" s="46"/>
      <c r="J131" s="172">
        <f t="shared" si="35"/>
        <v>-312</v>
      </c>
      <c r="K131" s="221">
        <f t="shared" si="36"/>
        <v>-140</v>
      </c>
    </row>
  </sheetData>
  <mergeCells count="8">
    <mergeCell ref="C116:F116"/>
    <mergeCell ref="G116:J116"/>
    <mergeCell ref="C16:F16"/>
    <mergeCell ref="G16:J16"/>
    <mergeCell ref="C51:F51"/>
    <mergeCell ref="G51:J51"/>
    <mergeCell ref="C85:F85"/>
    <mergeCell ref="G85:J85"/>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B2:N32"/>
  <sheetViews>
    <sheetView topLeftCell="A10" workbookViewId="0">
      <selection activeCell="L15" sqref="L15"/>
    </sheetView>
  </sheetViews>
  <sheetFormatPr defaultRowHeight="14.5" x14ac:dyDescent="0.35"/>
  <cols>
    <col min="11" max="11" width="14.54296875" customWidth="1"/>
  </cols>
  <sheetData>
    <row r="2" spans="2:14" x14ac:dyDescent="0.35">
      <c r="B2" s="1" t="s">
        <v>351</v>
      </c>
    </row>
    <row r="3" spans="2:14" x14ac:dyDescent="0.35">
      <c r="B3" t="s">
        <v>352</v>
      </c>
      <c r="F3" s="54" t="s">
        <v>579</v>
      </c>
      <c r="G3" s="54"/>
    </row>
    <row r="5" spans="2:14" x14ac:dyDescent="0.35">
      <c r="B5" s="9" t="s">
        <v>29</v>
      </c>
    </row>
    <row r="6" spans="2:14" x14ac:dyDescent="0.35">
      <c r="B6" t="s">
        <v>353</v>
      </c>
      <c r="F6" s="1" t="s">
        <v>358</v>
      </c>
    </row>
    <row r="7" spans="2:14" x14ac:dyDescent="0.35">
      <c r="B7" t="s">
        <v>354</v>
      </c>
    </row>
    <row r="8" spans="2:14" x14ac:dyDescent="0.35">
      <c r="B8" t="s">
        <v>355</v>
      </c>
    </row>
    <row r="9" spans="2:14" x14ac:dyDescent="0.35">
      <c r="B9" t="s">
        <v>356</v>
      </c>
    </row>
    <row r="11" spans="2:14" ht="29" x14ac:dyDescent="0.35">
      <c r="C11" s="10" t="s">
        <v>26</v>
      </c>
      <c r="D11" s="11" t="s">
        <v>27</v>
      </c>
    </row>
    <row r="12" spans="2:14" x14ac:dyDescent="0.35">
      <c r="B12" s="12"/>
      <c r="C12" s="13" t="s">
        <v>28</v>
      </c>
      <c r="D12" s="14" t="s">
        <v>28</v>
      </c>
    </row>
    <row r="13" spans="2:14" x14ac:dyDescent="0.35">
      <c r="B13" s="5" t="s">
        <v>29</v>
      </c>
      <c r="C13" s="15" t="s">
        <v>30</v>
      </c>
      <c r="D13" s="16" t="s">
        <v>31</v>
      </c>
    </row>
    <row r="14" spans="2:14" x14ac:dyDescent="0.35">
      <c r="B14" s="5" t="s">
        <v>32</v>
      </c>
      <c r="C14" s="15">
        <v>17300</v>
      </c>
      <c r="D14" s="16">
        <v>16900</v>
      </c>
      <c r="K14" t="s">
        <v>416</v>
      </c>
      <c r="L14">
        <f>C14-D14</f>
        <v>400</v>
      </c>
    </row>
    <row r="15" spans="2:14" ht="43.5" x14ac:dyDescent="0.35">
      <c r="B15" s="5" t="s">
        <v>33</v>
      </c>
      <c r="C15" s="15">
        <v>262</v>
      </c>
      <c r="D15" s="16">
        <v>579</v>
      </c>
      <c r="K15" s="30" t="s">
        <v>580</v>
      </c>
      <c r="L15">
        <f>D15-C15-C15</f>
        <v>55</v>
      </c>
    </row>
    <row r="16" spans="2:14" ht="15" thickBot="1" x14ac:dyDescent="0.4">
      <c r="B16" s="5" t="s">
        <v>34</v>
      </c>
      <c r="C16" s="15">
        <f>'Option spreads'!C15</f>
        <v>17196</v>
      </c>
      <c r="D16" s="16"/>
      <c r="K16" t="s">
        <v>417</v>
      </c>
      <c r="L16">
        <f>L15-L14</f>
        <v>-345</v>
      </c>
      <c r="N16" s="1"/>
    </row>
    <row r="17" spans="2:12" x14ac:dyDescent="0.35">
      <c r="B17" s="48"/>
      <c r="C17" s="259" t="s">
        <v>0</v>
      </c>
      <c r="D17" s="260"/>
      <c r="E17" s="260"/>
      <c r="F17" s="260"/>
      <c r="G17" s="261"/>
      <c r="H17" s="259" t="s">
        <v>10</v>
      </c>
      <c r="I17" s="260"/>
      <c r="J17" s="260"/>
      <c r="K17" s="261"/>
      <c r="L17" s="162"/>
    </row>
    <row r="18" spans="2:12" ht="43.5" x14ac:dyDescent="0.35">
      <c r="B18" s="88" t="s">
        <v>5</v>
      </c>
      <c r="C18" s="184" t="s">
        <v>6</v>
      </c>
      <c r="D18" s="182" t="s">
        <v>7</v>
      </c>
      <c r="E18" s="182" t="s">
        <v>8</v>
      </c>
      <c r="F18" s="182" t="s">
        <v>35</v>
      </c>
      <c r="G18" s="156" t="s">
        <v>357</v>
      </c>
      <c r="H18" s="182" t="s">
        <v>12</v>
      </c>
      <c r="I18" s="182" t="s">
        <v>7</v>
      </c>
      <c r="J18" s="182" t="s">
        <v>8</v>
      </c>
      <c r="K18" s="182" t="s">
        <v>35</v>
      </c>
      <c r="L18" s="222" t="s">
        <v>36</v>
      </c>
    </row>
    <row r="19" spans="2:12" x14ac:dyDescent="0.35">
      <c r="B19" s="41">
        <v>16700</v>
      </c>
      <c r="C19" s="179">
        <f>-C15</f>
        <v>-262</v>
      </c>
      <c r="D19" s="44"/>
      <c r="E19" s="44"/>
      <c r="F19" s="176">
        <f>C19+D19+E19</f>
        <v>-262</v>
      </c>
      <c r="G19" s="178">
        <f>F19*2</f>
        <v>-524</v>
      </c>
      <c r="H19" s="176">
        <f>D15</f>
        <v>579</v>
      </c>
      <c r="I19" s="44"/>
      <c r="J19" s="44"/>
      <c r="K19" s="176">
        <f>H19+I19+J19</f>
        <v>579</v>
      </c>
      <c r="L19" s="180">
        <f>G19+K19</f>
        <v>55</v>
      </c>
    </row>
    <row r="20" spans="2:12" x14ac:dyDescent="0.35">
      <c r="B20" s="41">
        <f t="shared" ref="B20:B32" si="0">B19+100</f>
        <v>16800</v>
      </c>
      <c r="C20" s="179">
        <f>C19</f>
        <v>-262</v>
      </c>
      <c r="D20" s="44"/>
      <c r="E20" s="44"/>
      <c r="F20" s="176">
        <f t="shared" ref="F20:F32" si="1">C20+D20+E20</f>
        <v>-262</v>
      </c>
      <c r="G20" s="178">
        <f t="shared" ref="G20:G32" si="2">F20*2</f>
        <v>-524</v>
      </c>
      <c r="H20" s="176">
        <f>H19</f>
        <v>579</v>
      </c>
      <c r="I20" s="44"/>
      <c r="J20" s="44"/>
      <c r="K20" s="176">
        <f t="shared" ref="K20:K32" si="3">H20+I20+J20</f>
        <v>579</v>
      </c>
      <c r="L20" s="180">
        <f t="shared" ref="L20:L32" si="4">G20+K20</f>
        <v>55</v>
      </c>
    </row>
    <row r="21" spans="2:12" x14ac:dyDescent="0.35">
      <c r="B21" s="41">
        <f t="shared" si="0"/>
        <v>16900</v>
      </c>
      <c r="C21" s="179">
        <f t="shared" ref="C21:C32" si="5">C20</f>
        <v>-262</v>
      </c>
      <c r="D21" s="44"/>
      <c r="E21" s="44"/>
      <c r="F21" s="176">
        <f t="shared" si="1"/>
        <v>-262</v>
      </c>
      <c r="G21" s="178">
        <f t="shared" si="2"/>
        <v>-524</v>
      </c>
      <c r="H21" s="176">
        <f t="shared" ref="H21:H32" si="6">H20</f>
        <v>579</v>
      </c>
      <c r="I21" s="44"/>
      <c r="J21" s="44"/>
      <c r="K21" s="176">
        <f t="shared" si="3"/>
        <v>579</v>
      </c>
      <c r="L21" s="180">
        <f t="shared" si="4"/>
        <v>55</v>
      </c>
    </row>
    <row r="22" spans="2:12" x14ac:dyDescent="0.35">
      <c r="B22" s="41">
        <f t="shared" si="0"/>
        <v>17000</v>
      </c>
      <c r="C22" s="179">
        <f t="shared" si="5"/>
        <v>-262</v>
      </c>
      <c r="D22" s="44"/>
      <c r="E22" s="44"/>
      <c r="F22" s="176">
        <f t="shared" si="1"/>
        <v>-262</v>
      </c>
      <c r="G22" s="178">
        <f t="shared" si="2"/>
        <v>-524</v>
      </c>
      <c r="H22" s="176">
        <f t="shared" si="6"/>
        <v>579</v>
      </c>
      <c r="I22" s="176">
        <f>-B22</f>
        <v>-17000</v>
      </c>
      <c r="J22" s="176">
        <f>D14</f>
        <v>16900</v>
      </c>
      <c r="K22" s="176">
        <f t="shared" si="3"/>
        <v>479</v>
      </c>
      <c r="L22" s="180">
        <f t="shared" si="4"/>
        <v>-45</v>
      </c>
    </row>
    <row r="23" spans="2:12" x14ac:dyDescent="0.35">
      <c r="B23" s="41">
        <f t="shared" si="0"/>
        <v>17100</v>
      </c>
      <c r="C23" s="179">
        <f t="shared" si="5"/>
        <v>-262</v>
      </c>
      <c r="D23" s="44"/>
      <c r="E23" s="44"/>
      <c r="F23" s="176">
        <f t="shared" si="1"/>
        <v>-262</v>
      </c>
      <c r="G23" s="178">
        <f t="shared" si="2"/>
        <v>-524</v>
      </c>
      <c r="H23" s="176">
        <f t="shared" si="6"/>
        <v>579</v>
      </c>
      <c r="I23" s="176">
        <f t="shared" ref="I23:I32" si="7">-B23</f>
        <v>-17100</v>
      </c>
      <c r="J23" s="176">
        <f>J22</f>
        <v>16900</v>
      </c>
      <c r="K23" s="176">
        <f t="shared" si="3"/>
        <v>379</v>
      </c>
      <c r="L23" s="180">
        <f t="shared" si="4"/>
        <v>-145</v>
      </c>
    </row>
    <row r="24" spans="2:12" x14ac:dyDescent="0.35">
      <c r="B24" s="41">
        <f t="shared" si="0"/>
        <v>17200</v>
      </c>
      <c r="C24" s="179">
        <f t="shared" si="5"/>
        <v>-262</v>
      </c>
      <c r="D24" s="44"/>
      <c r="E24" s="44"/>
      <c r="F24" s="176">
        <f t="shared" si="1"/>
        <v>-262</v>
      </c>
      <c r="G24" s="178">
        <f t="shared" si="2"/>
        <v>-524</v>
      </c>
      <c r="H24" s="176">
        <f t="shared" si="6"/>
        <v>579</v>
      </c>
      <c r="I24" s="176">
        <f t="shared" si="7"/>
        <v>-17200</v>
      </c>
      <c r="J24" s="176">
        <f t="shared" ref="J24:J32" si="8">J23</f>
        <v>16900</v>
      </c>
      <c r="K24" s="176">
        <f t="shared" si="3"/>
        <v>279</v>
      </c>
      <c r="L24" s="180">
        <f t="shared" si="4"/>
        <v>-245</v>
      </c>
    </row>
    <row r="25" spans="2:12" x14ac:dyDescent="0.35">
      <c r="B25" s="41">
        <f t="shared" si="0"/>
        <v>17300</v>
      </c>
      <c r="C25" s="179">
        <f t="shared" si="5"/>
        <v>-262</v>
      </c>
      <c r="D25" s="44"/>
      <c r="E25" s="44"/>
      <c r="F25" s="176">
        <f t="shared" si="1"/>
        <v>-262</v>
      </c>
      <c r="G25" s="178">
        <f t="shared" si="2"/>
        <v>-524</v>
      </c>
      <c r="H25" s="176">
        <f t="shared" si="6"/>
        <v>579</v>
      </c>
      <c r="I25" s="176">
        <f t="shared" si="7"/>
        <v>-17300</v>
      </c>
      <c r="J25" s="176">
        <f t="shared" si="8"/>
        <v>16900</v>
      </c>
      <c r="K25" s="176">
        <f t="shared" si="3"/>
        <v>179</v>
      </c>
      <c r="L25" s="180">
        <f t="shared" si="4"/>
        <v>-345</v>
      </c>
    </row>
    <row r="26" spans="2:12" x14ac:dyDescent="0.35">
      <c r="B26" s="41">
        <f t="shared" si="0"/>
        <v>17400</v>
      </c>
      <c r="C26" s="179">
        <f t="shared" si="5"/>
        <v>-262</v>
      </c>
      <c r="D26" s="176">
        <f>-C14</f>
        <v>-17300</v>
      </c>
      <c r="E26" s="176">
        <f>B26</f>
        <v>17400</v>
      </c>
      <c r="F26" s="176">
        <f t="shared" si="1"/>
        <v>-162</v>
      </c>
      <c r="G26" s="178">
        <f t="shared" si="2"/>
        <v>-324</v>
      </c>
      <c r="H26" s="176">
        <f t="shared" si="6"/>
        <v>579</v>
      </c>
      <c r="I26" s="176">
        <f t="shared" si="7"/>
        <v>-17400</v>
      </c>
      <c r="J26" s="176">
        <f t="shared" si="8"/>
        <v>16900</v>
      </c>
      <c r="K26" s="176">
        <f t="shared" si="3"/>
        <v>79</v>
      </c>
      <c r="L26" s="180">
        <f t="shared" si="4"/>
        <v>-245</v>
      </c>
    </row>
    <row r="27" spans="2:12" x14ac:dyDescent="0.35">
      <c r="B27" s="41">
        <f t="shared" si="0"/>
        <v>17500</v>
      </c>
      <c r="C27" s="179">
        <f t="shared" si="5"/>
        <v>-262</v>
      </c>
      <c r="D27" s="176">
        <f>D26</f>
        <v>-17300</v>
      </c>
      <c r="E27" s="176">
        <f t="shared" ref="E27:E32" si="9">B27</f>
        <v>17500</v>
      </c>
      <c r="F27" s="176">
        <f t="shared" si="1"/>
        <v>-62</v>
      </c>
      <c r="G27" s="178">
        <f t="shared" si="2"/>
        <v>-124</v>
      </c>
      <c r="H27" s="176">
        <f t="shared" si="6"/>
        <v>579</v>
      </c>
      <c r="I27" s="176">
        <f t="shared" si="7"/>
        <v>-17500</v>
      </c>
      <c r="J27" s="176">
        <f t="shared" si="8"/>
        <v>16900</v>
      </c>
      <c r="K27" s="176">
        <f t="shared" si="3"/>
        <v>-21</v>
      </c>
      <c r="L27" s="180">
        <f t="shared" si="4"/>
        <v>-145</v>
      </c>
    </row>
    <row r="28" spans="2:12" x14ac:dyDescent="0.35">
      <c r="B28" s="41">
        <f t="shared" si="0"/>
        <v>17600</v>
      </c>
      <c r="C28" s="179">
        <f t="shared" si="5"/>
        <v>-262</v>
      </c>
      <c r="D28" s="176">
        <f t="shared" ref="D28:D32" si="10">D27</f>
        <v>-17300</v>
      </c>
      <c r="E28" s="176">
        <f t="shared" si="9"/>
        <v>17600</v>
      </c>
      <c r="F28" s="176">
        <f t="shared" si="1"/>
        <v>38</v>
      </c>
      <c r="G28" s="178">
        <f t="shared" si="2"/>
        <v>76</v>
      </c>
      <c r="H28" s="176">
        <f t="shared" si="6"/>
        <v>579</v>
      </c>
      <c r="I28" s="176">
        <f t="shared" si="7"/>
        <v>-17600</v>
      </c>
      <c r="J28" s="176">
        <f t="shared" si="8"/>
        <v>16900</v>
      </c>
      <c r="K28" s="176">
        <f t="shared" si="3"/>
        <v>-121</v>
      </c>
      <c r="L28" s="180">
        <f t="shared" si="4"/>
        <v>-45</v>
      </c>
    </row>
    <row r="29" spans="2:12" x14ac:dyDescent="0.35">
      <c r="B29" s="41">
        <f t="shared" si="0"/>
        <v>17700</v>
      </c>
      <c r="C29" s="179">
        <f t="shared" si="5"/>
        <v>-262</v>
      </c>
      <c r="D29" s="176">
        <f t="shared" si="10"/>
        <v>-17300</v>
      </c>
      <c r="E29" s="176">
        <f t="shared" si="9"/>
        <v>17700</v>
      </c>
      <c r="F29" s="176">
        <f t="shared" si="1"/>
        <v>138</v>
      </c>
      <c r="G29" s="178">
        <f t="shared" si="2"/>
        <v>276</v>
      </c>
      <c r="H29" s="176">
        <f t="shared" si="6"/>
        <v>579</v>
      </c>
      <c r="I29" s="176">
        <f t="shared" si="7"/>
        <v>-17700</v>
      </c>
      <c r="J29" s="176">
        <f t="shared" si="8"/>
        <v>16900</v>
      </c>
      <c r="K29" s="176">
        <f t="shared" si="3"/>
        <v>-221</v>
      </c>
      <c r="L29" s="180">
        <f t="shared" si="4"/>
        <v>55</v>
      </c>
    </row>
    <row r="30" spans="2:12" x14ac:dyDescent="0.35">
      <c r="B30" s="41">
        <f t="shared" si="0"/>
        <v>17800</v>
      </c>
      <c r="C30" s="179">
        <f t="shared" si="5"/>
        <v>-262</v>
      </c>
      <c r="D30" s="176">
        <f t="shared" si="10"/>
        <v>-17300</v>
      </c>
      <c r="E30" s="176">
        <f t="shared" si="9"/>
        <v>17800</v>
      </c>
      <c r="F30" s="176">
        <f t="shared" si="1"/>
        <v>238</v>
      </c>
      <c r="G30" s="178">
        <f t="shared" si="2"/>
        <v>476</v>
      </c>
      <c r="H30" s="176">
        <f t="shared" si="6"/>
        <v>579</v>
      </c>
      <c r="I30" s="176">
        <f t="shared" si="7"/>
        <v>-17800</v>
      </c>
      <c r="J30" s="176">
        <f t="shared" si="8"/>
        <v>16900</v>
      </c>
      <c r="K30" s="176">
        <f t="shared" si="3"/>
        <v>-321</v>
      </c>
      <c r="L30" s="180">
        <f t="shared" si="4"/>
        <v>155</v>
      </c>
    </row>
    <row r="31" spans="2:12" x14ac:dyDescent="0.35">
      <c r="B31" s="41">
        <f t="shared" si="0"/>
        <v>17900</v>
      </c>
      <c r="C31" s="179">
        <f t="shared" si="5"/>
        <v>-262</v>
      </c>
      <c r="D31" s="176">
        <f t="shared" si="10"/>
        <v>-17300</v>
      </c>
      <c r="E31" s="176">
        <f t="shared" si="9"/>
        <v>17900</v>
      </c>
      <c r="F31" s="176">
        <f t="shared" si="1"/>
        <v>338</v>
      </c>
      <c r="G31" s="178">
        <f t="shared" si="2"/>
        <v>676</v>
      </c>
      <c r="H31" s="176">
        <f t="shared" si="6"/>
        <v>579</v>
      </c>
      <c r="I31" s="176">
        <f t="shared" si="7"/>
        <v>-17900</v>
      </c>
      <c r="J31" s="176">
        <f t="shared" si="8"/>
        <v>16900</v>
      </c>
      <c r="K31" s="176">
        <f t="shared" si="3"/>
        <v>-421</v>
      </c>
      <c r="L31" s="180">
        <f t="shared" si="4"/>
        <v>255</v>
      </c>
    </row>
    <row r="32" spans="2:12" ht="15" thickBot="1" x14ac:dyDescent="0.4">
      <c r="B32" s="42">
        <f t="shared" si="0"/>
        <v>18000</v>
      </c>
      <c r="C32" s="179">
        <f t="shared" si="5"/>
        <v>-262</v>
      </c>
      <c r="D32" s="176">
        <f t="shared" si="10"/>
        <v>-17300</v>
      </c>
      <c r="E32" s="176">
        <f t="shared" si="9"/>
        <v>18000</v>
      </c>
      <c r="F32" s="176">
        <f t="shared" si="1"/>
        <v>438</v>
      </c>
      <c r="G32" s="178">
        <f t="shared" si="2"/>
        <v>876</v>
      </c>
      <c r="H32" s="176">
        <f t="shared" si="6"/>
        <v>579</v>
      </c>
      <c r="I32" s="176">
        <f t="shared" si="7"/>
        <v>-18000</v>
      </c>
      <c r="J32" s="176">
        <f t="shared" si="8"/>
        <v>16900</v>
      </c>
      <c r="K32" s="176">
        <f t="shared" si="3"/>
        <v>-521</v>
      </c>
      <c r="L32" s="180">
        <f t="shared" si="4"/>
        <v>355</v>
      </c>
    </row>
  </sheetData>
  <mergeCells count="2">
    <mergeCell ref="H17:K17"/>
    <mergeCell ref="C17:G17"/>
  </mergeCell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976754-C127-428F-A33F-C18809857D7F}">
  <dimension ref="B2:P95"/>
  <sheetViews>
    <sheetView topLeftCell="A9" workbookViewId="0">
      <selection activeCell="K19" sqref="K19"/>
    </sheetView>
  </sheetViews>
  <sheetFormatPr defaultRowHeight="14.5" x14ac:dyDescent="0.35"/>
  <cols>
    <col min="13" max="13" width="25" customWidth="1"/>
  </cols>
  <sheetData>
    <row r="2" spans="2:14" x14ac:dyDescent="0.35">
      <c r="B2" s="1" t="s">
        <v>351</v>
      </c>
    </row>
    <row r="3" spans="2:14" x14ac:dyDescent="0.35">
      <c r="B3" t="s">
        <v>352</v>
      </c>
    </row>
    <row r="5" spans="2:14" x14ac:dyDescent="0.35">
      <c r="B5" s="9" t="s">
        <v>29</v>
      </c>
    </row>
    <row r="6" spans="2:14" x14ac:dyDescent="0.35">
      <c r="B6" t="s">
        <v>353</v>
      </c>
      <c r="F6" s="1" t="s">
        <v>358</v>
      </c>
    </row>
    <row r="7" spans="2:14" x14ac:dyDescent="0.35">
      <c r="B7" t="s">
        <v>354</v>
      </c>
    </row>
    <row r="8" spans="2:14" x14ac:dyDescent="0.35">
      <c r="B8" t="s">
        <v>355</v>
      </c>
    </row>
    <row r="9" spans="2:14" x14ac:dyDescent="0.35">
      <c r="B9" t="s">
        <v>356</v>
      </c>
    </row>
    <row r="11" spans="2:14" ht="29" x14ac:dyDescent="0.35">
      <c r="C11" s="10" t="s">
        <v>26</v>
      </c>
      <c r="D11" s="11" t="s">
        <v>27</v>
      </c>
    </row>
    <row r="12" spans="2:14" x14ac:dyDescent="0.35">
      <c r="B12" s="12"/>
      <c r="C12" s="13" t="s">
        <v>28</v>
      </c>
      <c r="D12" s="14" t="s">
        <v>28</v>
      </c>
    </row>
    <row r="13" spans="2:14" x14ac:dyDescent="0.35">
      <c r="B13" s="5" t="s">
        <v>29</v>
      </c>
      <c r="C13" s="15" t="s">
        <v>30</v>
      </c>
      <c r="D13" s="16" t="s">
        <v>31</v>
      </c>
    </row>
    <row r="14" spans="2:14" x14ac:dyDescent="0.35">
      <c r="B14" s="5" t="s">
        <v>32</v>
      </c>
      <c r="C14" s="15">
        <v>17800</v>
      </c>
      <c r="D14" s="16">
        <v>17400</v>
      </c>
      <c r="K14" t="s">
        <v>416</v>
      </c>
      <c r="L14">
        <f>C14-D14</f>
        <v>400</v>
      </c>
    </row>
    <row r="15" spans="2:14" x14ac:dyDescent="0.35">
      <c r="B15" s="5" t="s">
        <v>33</v>
      </c>
      <c r="C15" s="15">
        <v>84</v>
      </c>
      <c r="D15" s="16">
        <v>297</v>
      </c>
      <c r="K15" t="s">
        <v>418</v>
      </c>
      <c r="L15">
        <f>D15-C15-C15</f>
        <v>129</v>
      </c>
    </row>
    <row r="16" spans="2:14" ht="15" thickBot="1" x14ac:dyDescent="0.4">
      <c r="B16" s="5" t="s">
        <v>34</v>
      </c>
      <c r="C16" s="15">
        <f>'[1]call &amp; put'!D4</f>
        <v>17630</v>
      </c>
      <c r="D16" s="16"/>
      <c r="K16" t="s">
        <v>417</v>
      </c>
      <c r="L16">
        <f>L15-L14</f>
        <v>-271</v>
      </c>
      <c r="N16" s="1"/>
    </row>
    <row r="17" spans="2:12" x14ac:dyDescent="0.35">
      <c r="B17" s="48"/>
      <c r="C17" s="259" t="s">
        <v>0</v>
      </c>
      <c r="D17" s="260"/>
      <c r="E17" s="260"/>
      <c r="F17" s="260"/>
      <c r="G17" s="261"/>
      <c r="H17" s="259" t="s">
        <v>10</v>
      </c>
      <c r="I17" s="260"/>
      <c r="J17" s="260"/>
      <c r="K17" s="261"/>
      <c r="L17" s="162"/>
    </row>
    <row r="18" spans="2:12" ht="43.5" x14ac:dyDescent="0.35">
      <c r="B18" s="88" t="s">
        <v>5</v>
      </c>
      <c r="C18" s="181" t="s">
        <v>6</v>
      </c>
      <c r="D18" s="182" t="s">
        <v>7</v>
      </c>
      <c r="E18" s="182" t="s">
        <v>8</v>
      </c>
      <c r="F18" s="182" t="s">
        <v>35</v>
      </c>
      <c r="G18" s="183" t="s">
        <v>357</v>
      </c>
      <c r="H18" s="184" t="s">
        <v>12</v>
      </c>
      <c r="I18" s="182" t="s">
        <v>7</v>
      </c>
      <c r="J18" s="182" t="s">
        <v>8</v>
      </c>
      <c r="K18" s="182" t="s">
        <v>35</v>
      </c>
      <c r="L18" s="156" t="s">
        <v>36</v>
      </c>
    </row>
    <row r="19" spans="2:12" x14ac:dyDescent="0.35">
      <c r="B19" s="41">
        <f>'[1]Option spreads'!B87</f>
        <v>17000</v>
      </c>
      <c r="C19" s="15">
        <f>-C15</f>
        <v>-84</v>
      </c>
      <c r="D19" s="59"/>
      <c r="E19" s="59"/>
      <c r="F19">
        <f>C19+D19+E19</f>
        <v>-84</v>
      </c>
      <c r="G19" s="115">
        <f>F19*2</f>
        <v>-168</v>
      </c>
      <c r="H19" s="41">
        <f>D15</f>
        <v>297</v>
      </c>
      <c r="I19" s="59"/>
      <c r="J19" s="59"/>
      <c r="K19">
        <f>H19+I19+J19</f>
        <v>297</v>
      </c>
      <c r="L19" s="20">
        <f>G19+K19</f>
        <v>129</v>
      </c>
    </row>
    <row r="20" spans="2:12" x14ac:dyDescent="0.35">
      <c r="B20" s="41">
        <f t="shared" ref="B20:B31" si="0">B19+100</f>
        <v>17100</v>
      </c>
      <c r="C20" s="15">
        <f>C19</f>
        <v>-84</v>
      </c>
      <c r="D20" s="59"/>
      <c r="E20" s="59"/>
      <c r="F20">
        <f t="shared" ref="F20:F32" si="1">C20+D20+E20</f>
        <v>-84</v>
      </c>
      <c r="G20" s="115">
        <f t="shared" ref="G20:G32" si="2">F20*2</f>
        <v>-168</v>
      </c>
      <c r="H20" s="41">
        <f>H19</f>
        <v>297</v>
      </c>
      <c r="I20" s="59"/>
      <c r="J20" s="59"/>
      <c r="K20">
        <f t="shared" ref="K20:K32" si="3">H20+I20+J20</f>
        <v>297</v>
      </c>
      <c r="L20" s="20">
        <f t="shared" ref="L20:L32" si="4">G20+K20</f>
        <v>129</v>
      </c>
    </row>
    <row r="21" spans="2:12" x14ac:dyDescent="0.35">
      <c r="B21" s="41">
        <f t="shared" si="0"/>
        <v>17200</v>
      </c>
      <c r="C21" s="15">
        <f t="shared" ref="C21:D32" si="5">C20</f>
        <v>-84</v>
      </c>
      <c r="D21" s="59"/>
      <c r="E21" s="59"/>
      <c r="F21">
        <f t="shared" si="1"/>
        <v>-84</v>
      </c>
      <c r="G21" s="115">
        <f t="shared" si="2"/>
        <v>-168</v>
      </c>
      <c r="H21" s="41">
        <f t="shared" ref="H21:H32" si="6">H20</f>
        <v>297</v>
      </c>
      <c r="I21" s="59"/>
      <c r="J21" s="59"/>
      <c r="K21">
        <f t="shared" si="3"/>
        <v>297</v>
      </c>
      <c r="L21" s="20">
        <f t="shared" si="4"/>
        <v>129</v>
      </c>
    </row>
    <row r="22" spans="2:12" x14ac:dyDescent="0.35">
      <c r="B22" s="41">
        <f t="shared" si="0"/>
        <v>17300</v>
      </c>
      <c r="C22" s="15">
        <f t="shared" si="5"/>
        <v>-84</v>
      </c>
      <c r="D22" s="59"/>
      <c r="E22" s="59"/>
      <c r="F22">
        <f t="shared" si="1"/>
        <v>-84</v>
      </c>
      <c r="G22" s="115">
        <f t="shared" si="2"/>
        <v>-168</v>
      </c>
      <c r="H22" s="41">
        <f t="shared" si="6"/>
        <v>297</v>
      </c>
      <c r="I22" s="59"/>
      <c r="J22" s="59"/>
      <c r="K22">
        <f t="shared" si="3"/>
        <v>297</v>
      </c>
      <c r="L22" s="20">
        <f t="shared" si="4"/>
        <v>129</v>
      </c>
    </row>
    <row r="23" spans="2:12" x14ac:dyDescent="0.35">
      <c r="B23" s="41">
        <f t="shared" si="0"/>
        <v>17400</v>
      </c>
      <c r="C23" s="15">
        <f t="shared" si="5"/>
        <v>-84</v>
      </c>
      <c r="D23" s="59"/>
      <c r="E23" s="59"/>
      <c r="F23">
        <f t="shared" si="1"/>
        <v>-84</v>
      </c>
      <c r="G23" s="115">
        <f t="shared" si="2"/>
        <v>-168</v>
      </c>
      <c r="H23" s="41">
        <f t="shared" si="6"/>
        <v>297</v>
      </c>
      <c r="I23" s="59"/>
      <c r="J23" s="59"/>
      <c r="K23">
        <f t="shared" si="3"/>
        <v>297</v>
      </c>
      <c r="L23" s="20">
        <f t="shared" si="4"/>
        <v>129</v>
      </c>
    </row>
    <row r="24" spans="2:12" x14ac:dyDescent="0.35">
      <c r="B24" s="41">
        <f t="shared" si="0"/>
        <v>17500</v>
      </c>
      <c r="C24" s="15">
        <f t="shared" si="5"/>
        <v>-84</v>
      </c>
      <c r="D24" s="59"/>
      <c r="E24" s="59"/>
      <c r="F24">
        <f t="shared" si="1"/>
        <v>-84</v>
      </c>
      <c r="G24" s="115">
        <f t="shared" si="2"/>
        <v>-168</v>
      </c>
      <c r="H24" s="41">
        <f t="shared" si="6"/>
        <v>297</v>
      </c>
      <c r="I24">
        <f>-B24</f>
        <v>-17500</v>
      </c>
      <c r="J24">
        <f>D14</f>
        <v>17400</v>
      </c>
      <c r="K24">
        <f t="shared" si="3"/>
        <v>197</v>
      </c>
      <c r="L24" s="20">
        <f t="shared" si="4"/>
        <v>29</v>
      </c>
    </row>
    <row r="25" spans="2:12" x14ac:dyDescent="0.35">
      <c r="B25" s="41">
        <f t="shared" si="0"/>
        <v>17600</v>
      </c>
      <c r="C25" s="15">
        <f t="shared" si="5"/>
        <v>-84</v>
      </c>
      <c r="D25" s="59"/>
      <c r="E25" s="59"/>
      <c r="F25">
        <f t="shared" si="1"/>
        <v>-84</v>
      </c>
      <c r="G25" s="115">
        <f t="shared" si="2"/>
        <v>-168</v>
      </c>
      <c r="H25" s="41">
        <f t="shared" si="6"/>
        <v>297</v>
      </c>
      <c r="I25">
        <f t="shared" ref="I25:I32" si="7">-B25</f>
        <v>-17600</v>
      </c>
      <c r="J25">
        <f>J24</f>
        <v>17400</v>
      </c>
      <c r="K25">
        <f t="shared" si="3"/>
        <v>97</v>
      </c>
      <c r="L25" s="20">
        <f t="shared" si="4"/>
        <v>-71</v>
      </c>
    </row>
    <row r="26" spans="2:12" x14ac:dyDescent="0.35">
      <c r="B26" s="41">
        <f t="shared" si="0"/>
        <v>17700</v>
      </c>
      <c r="C26" s="15">
        <f t="shared" si="5"/>
        <v>-84</v>
      </c>
      <c r="D26" s="59"/>
      <c r="E26" s="59"/>
      <c r="F26">
        <f t="shared" si="1"/>
        <v>-84</v>
      </c>
      <c r="G26" s="115">
        <f t="shared" si="2"/>
        <v>-168</v>
      </c>
      <c r="H26" s="41">
        <f t="shared" si="6"/>
        <v>297</v>
      </c>
      <c r="I26">
        <f t="shared" si="7"/>
        <v>-17700</v>
      </c>
      <c r="J26">
        <f t="shared" ref="J26:J32" si="8">J25</f>
        <v>17400</v>
      </c>
      <c r="K26">
        <f t="shared" si="3"/>
        <v>-3</v>
      </c>
      <c r="L26" s="20">
        <f t="shared" si="4"/>
        <v>-171</v>
      </c>
    </row>
    <row r="27" spans="2:12" x14ac:dyDescent="0.35">
      <c r="B27" s="41">
        <f t="shared" si="0"/>
        <v>17800</v>
      </c>
      <c r="C27" s="15">
        <f t="shared" si="5"/>
        <v>-84</v>
      </c>
      <c r="D27" s="59"/>
      <c r="E27" s="59"/>
      <c r="F27">
        <f t="shared" si="1"/>
        <v>-84</v>
      </c>
      <c r="G27" s="115">
        <f t="shared" si="2"/>
        <v>-168</v>
      </c>
      <c r="H27" s="41">
        <f t="shared" si="6"/>
        <v>297</v>
      </c>
      <c r="I27">
        <f t="shared" si="7"/>
        <v>-17800</v>
      </c>
      <c r="J27">
        <f t="shared" si="8"/>
        <v>17400</v>
      </c>
      <c r="K27">
        <f t="shared" si="3"/>
        <v>-103</v>
      </c>
      <c r="L27" s="20">
        <f t="shared" si="4"/>
        <v>-271</v>
      </c>
    </row>
    <row r="28" spans="2:12" x14ac:dyDescent="0.35">
      <c r="B28" s="41">
        <f t="shared" si="0"/>
        <v>17900</v>
      </c>
      <c r="C28" s="15">
        <f t="shared" si="5"/>
        <v>-84</v>
      </c>
      <c r="D28">
        <f>-C14</f>
        <v>-17800</v>
      </c>
      <c r="E28">
        <f>B28</f>
        <v>17900</v>
      </c>
      <c r="F28">
        <f t="shared" si="1"/>
        <v>16</v>
      </c>
      <c r="G28" s="115">
        <f t="shared" si="2"/>
        <v>32</v>
      </c>
      <c r="H28" s="41">
        <f t="shared" si="6"/>
        <v>297</v>
      </c>
      <c r="I28">
        <f t="shared" si="7"/>
        <v>-17900</v>
      </c>
      <c r="J28">
        <f t="shared" si="8"/>
        <v>17400</v>
      </c>
      <c r="K28">
        <f t="shared" si="3"/>
        <v>-203</v>
      </c>
      <c r="L28" s="20">
        <f t="shared" si="4"/>
        <v>-171</v>
      </c>
    </row>
    <row r="29" spans="2:12" x14ac:dyDescent="0.35">
      <c r="B29" s="41">
        <f t="shared" si="0"/>
        <v>18000</v>
      </c>
      <c r="C29" s="15">
        <f t="shared" si="5"/>
        <v>-84</v>
      </c>
      <c r="D29">
        <f>D28</f>
        <v>-17800</v>
      </c>
      <c r="E29">
        <f t="shared" ref="E29:E32" si="9">B29</f>
        <v>18000</v>
      </c>
      <c r="F29">
        <f t="shared" si="1"/>
        <v>116</v>
      </c>
      <c r="G29" s="115">
        <f t="shared" si="2"/>
        <v>232</v>
      </c>
      <c r="H29" s="41">
        <f t="shared" si="6"/>
        <v>297</v>
      </c>
      <c r="I29">
        <f t="shared" si="7"/>
        <v>-18000</v>
      </c>
      <c r="J29">
        <f t="shared" si="8"/>
        <v>17400</v>
      </c>
      <c r="K29">
        <f t="shared" si="3"/>
        <v>-303</v>
      </c>
      <c r="L29" s="20">
        <f t="shared" si="4"/>
        <v>-71</v>
      </c>
    </row>
    <row r="30" spans="2:12" x14ac:dyDescent="0.35">
      <c r="B30" s="41">
        <f t="shared" si="0"/>
        <v>18100</v>
      </c>
      <c r="C30" s="15">
        <f t="shared" si="5"/>
        <v>-84</v>
      </c>
      <c r="D30">
        <f t="shared" si="5"/>
        <v>-17800</v>
      </c>
      <c r="E30">
        <f t="shared" si="9"/>
        <v>18100</v>
      </c>
      <c r="F30">
        <f t="shared" si="1"/>
        <v>216</v>
      </c>
      <c r="G30" s="115">
        <f t="shared" si="2"/>
        <v>432</v>
      </c>
      <c r="H30" s="41">
        <f t="shared" si="6"/>
        <v>297</v>
      </c>
      <c r="I30">
        <f t="shared" si="7"/>
        <v>-18100</v>
      </c>
      <c r="J30">
        <f t="shared" si="8"/>
        <v>17400</v>
      </c>
      <c r="K30">
        <f t="shared" si="3"/>
        <v>-403</v>
      </c>
      <c r="L30" s="20">
        <f t="shared" si="4"/>
        <v>29</v>
      </c>
    </row>
    <row r="31" spans="2:12" x14ac:dyDescent="0.35">
      <c r="B31" s="41">
        <f t="shared" si="0"/>
        <v>18200</v>
      </c>
      <c r="C31" s="15">
        <f t="shared" si="5"/>
        <v>-84</v>
      </c>
      <c r="D31">
        <f t="shared" si="5"/>
        <v>-17800</v>
      </c>
      <c r="E31">
        <f t="shared" si="9"/>
        <v>18200</v>
      </c>
      <c r="F31">
        <f t="shared" si="1"/>
        <v>316</v>
      </c>
      <c r="G31" s="115">
        <f t="shared" si="2"/>
        <v>632</v>
      </c>
      <c r="H31" s="41">
        <f t="shared" si="6"/>
        <v>297</v>
      </c>
      <c r="I31">
        <f t="shared" si="7"/>
        <v>-18200</v>
      </c>
      <c r="J31">
        <f t="shared" si="8"/>
        <v>17400</v>
      </c>
      <c r="K31">
        <f t="shared" si="3"/>
        <v>-503</v>
      </c>
      <c r="L31" s="20">
        <f t="shared" si="4"/>
        <v>129</v>
      </c>
    </row>
    <row r="32" spans="2:12" ht="15" thickBot="1" x14ac:dyDescent="0.4">
      <c r="B32" s="42">
        <v>18700</v>
      </c>
      <c r="C32" s="15">
        <f t="shared" si="5"/>
        <v>-84</v>
      </c>
      <c r="D32">
        <f t="shared" si="5"/>
        <v>-17800</v>
      </c>
      <c r="E32">
        <f t="shared" si="9"/>
        <v>18700</v>
      </c>
      <c r="F32">
        <f t="shared" si="1"/>
        <v>816</v>
      </c>
      <c r="G32" s="115">
        <f t="shared" si="2"/>
        <v>1632</v>
      </c>
      <c r="H32" s="41">
        <f t="shared" si="6"/>
        <v>297</v>
      </c>
      <c r="I32">
        <f t="shared" si="7"/>
        <v>-18700</v>
      </c>
      <c r="J32">
        <f t="shared" si="8"/>
        <v>17400</v>
      </c>
      <c r="K32">
        <f t="shared" si="3"/>
        <v>-1003</v>
      </c>
      <c r="L32" s="20">
        <f t="shared" si="4"/>
        <v>629</v>
      </c>
    </row>
    <row r="44" spans="2:16" ht="15" thickBot="1" x14ac:dyDescent="0.4"/>
    <row r="45" spans="2:16" x14ac:dyDescent="0.35">
      <c r="M45" s="48" t="s">
        <v>429</v>
      </c>
      <c r="N45" s="49">
        <v>300</v>
      </c>
      <c r="O45" s="49">
        <v>400</v>
      </c>
      <c r="P45" s="162">
        <v>500</v>
      </c>
    </row>
    <row r="46" spans="2:16" x14ac:dyDescent="0.35">
      <c r="M46" s="41" t="s">
        <v>430</v>
      </c>
      <c r="N46">
        <v>55</v>
      </c>
      <c r="O46">
        <v>129</v>
      </c>
      <c r="P46" s="115">
        <v>208</v>
      </c>
    </row>
    <row r="47" spans="2:16" ht="15" thickBot="1" x14ac:dyDescent="0.4">
      <c r="M47" s="42" t="s">
        <v>431</v>
      </c>
      <c r="N47" s="43">
        <v>245</v>
      </c>
      <c r="O47" s="43">
        <v>271</v>
      </c>
      <c r="P47" s="189">
        <v>292</v>
      </c>
    </row>
    <row r="48" spans="2:16" x14ac:dyDescent="0.35">
      <c r="B48" s="271" t="s">
        <v>432</v>
      </c>
      <c r="C48" s="271"/>
      <c r="D48" s="271"/>
      <c r="E48" s="271"/>
      <c r="F48" s="271"/>
      <c r="G48" s="271"/>
      <c r="H48" s="271"/>
      <c r="I48" s="271"/>
      <c r="J48" s="271"/>
      <c r="K48" s="271"/>
      <c r="L48" s="271"/>
    </row>
    <row r="49" spans="2:14" ht="29" x14ac:dyDescent="0.35">
      <c r="C49" s="10" t="s">
        <v>26</v>
      </c>
      <c r="D49" s="11" t="s">
        <v>27</v>
      </c>
    </row>
    <row r="50" spans="2:14" x14ac:dyDescent="0.35">
      <c r="B50" s="12"/>
      <c r="C50" s="13" t="s">
        <v>28</v>
      </c>
      <c r="D50" s="14" t="s">
        <v>28</v>
      </c>
    </row>
    <row r="51" spans="2:14" x14ac:dyDescent="0.35">
      <c r="B51" s="5" t="s">
        <v>29</v>
      </c>
      <c r="C51" s="15" t="s">
        <v>30</v>
      </c>
      <c r="D51" s="16" t="s">
        <v>31</v>
      </c>
    </row>
    <row r="52" spans="2:14" x14ac:dyDescent="0.35">
      <c r="B52" s="5" t="s">
        <v>32</v>
      </c>
      <c r="C52" s="15">
        <v>17700</v>
      </c>
      <c r="D52" s="16">
        <v>17400</v>
      </c>
      <c r="K52" t="s">
        <v>429</v>
      </c>
      <c r="L52">
        <f>C52-D52</f>
        <v>300</v>
      </c>
    </row>
    <row r="53" spans="2:14" x14ac:dyDescent="0.35">
      <c r="B53" s="5" t="s">
        <v>33</v>
      </c>
      <c r="C53" s="15">
        <v>121</v>
      </c>
      <c r="D53" s="16">
        <f>D15</f>
        <v>297</v>
      </c>
      <c r="K53" t="s">
        <v>433</v>
      </c>
      <c r="L53">
        <f>D53-C53-C53</f>
        <v>55</v>
      </c>
      <c r="M53" t="s">
        <v>434</v>
      </c>
    </row>
    <row r="54" spans="2:14" ht="15" thickBot="1" x14ac:dyDescent="0.4">
      <c r="B54" s="5" t="s">
        <v>34</v>
      </c>
      <c r="C54" s="15">
        <f>C27</f>
        <v>-84</v>
      </c>
      <c r="D54" s="16"/>
      <c r="K54" t="s">
        <v>431</v>
      </c>
      <c r="L54">
        <f>L53-L52</f>
        <v>-245</v>
      </c>
      <c r="N54" s="1"/>
    </row>
    <row r="55" spans="2:14" x14ac:dyDescent="0.35">
      <c r="B55" s="48"/>
      <c r="C55" s="259" t="s">
        <v>0</v>
      </c>
      <c r="D55" s="260"/>
      <c r="E55" s="260"/>
      <c r="F55" s="260"/>
      <c r="G55" s="261"/>
      <c r="H55" s="259" t="s">
        <v>10</v>
      </c>
      <c r="I55" s="260"/>
      <c r="J55" s="260"/>
      <c r="K55" s="261"/>
      <c r="L55" s="162"/>
    </row>
    <row r="56" spans="2:14" ht="43.5" x14ac:dyDescent="0.35">
      <c r="B56" s="88" t="s">
        <v>5</v>
      </c>
      <c r="C56" s="181" t="s">
        <v>6</v>
      </c>
      <c r="D56" s="182" t="s">
        <v>7</v>
      </c>
      <c r="E56" s="182" t="s">
        <v>8</v>
      </c>
      <c r="F56" s="182" t="s">
        <v>35</v>
      </c>
      <c r="G56" s="183" t="s">
        <v>357</v>
      </c>
      <c r="H56" s="184" t="s">
        <v>12</v>
      </c>
      <c r="I56" s="182" t="s">
        <v>7</v>
      </c>
      <c r="J56" s="182" t="s">
        <v>8</v>
      </c>
      <c r="K56" s="182" t="s">
        <v>35</v>
      </c>
      <c r="L56" s="156" t="s">
        <v>36</v>
      </c>
    </row>
    <row r="57" spans="2:14" x14ac:dyDescent="0.35">
      <c r="B57" s="41">
        <f>B19</f>
        <v>17000</v>
      </c>
      <c r="C57" s="15">
        <f>-C53</f>
        <v>-121</v>
      </c>
      <c r="D57" s="59"/>
      <c r="E57" s="59"/>
      <c r="F57">
        <f>C57+D57+E57</f>
        <v>-121</v>
      </c>
      <c r="G57" s="115">
        <f>F57*2</f>
        <v>-242</v>
      </c>
      <c r="H57" s="41">
        <f>D53</f>
        <v>297</v>
      </c>
      <c r="I57" s="59"/>
      <c r="J57" s="59"/>
      <c r="K57">
        <f>H57+I57+J57</f>
        <v>297</v>
      </c>
      <c r="L57" s="20">
        <f>G57+K57</f>
        <v>55</v>
      </c>
    </row>
    <row r="58" spans="2:14" x14ac:dyDescent="0.35">
      <c r="B58" s="41">
        <f t="shared" ref="B58:B70" si="10">B57+100</f>
        <v>17100</v>
      </c>
      <c r="C58" s="15">
        <f>C57</f>
        <v>-121</v>
      </c>
      <c r="D58" s="59"/>
      <c r="E58" s="59"/>
      <c r="F58">
        <f t="shared" ref="F58:F70" si="11">C58+D58+E58</f>
        <v>-121</v>
      </c>
      <c r="G58" s="115">
        <f t="shared" ref="G58:G70" si="12">F58*2</f>
        <v>-242</v>
      </c>
      <c r="H58" s="41">
        <f>H57</f>
        <v>297</v>
      </c>
      <c r="I58" s="59"/>
      <c r="J58" s="59"/>
      <c r="K58">
        <f t="shared" ref="K58:K70" si="13">H58+I58+J58</f>
        <v>297</v>
      </c>
      <c r="L58" s="20">
        <f t="shared" ref="L58:L70" si="14">G58+K58</f>
        <v>55</v>
      </c>
    </row>
    <row r="59" spans="2:14" x14ac:dyDescent="0.35">
      <c r="B59" s="41">
        <f t="shared" si="10"/>
        <v>17200</v>
      </c>
      <c r="C59" s="15">
        <f t="shared" ref="C59:C62" si="15">C58</f>
        <v>-121</v>
      </c>
      <c r="D59" s="59"/>
      <c r="E59" s="59"/>
      <c r="F59">
        <f t="shared" si="11"/>
        <v>-121</v>
      </c>
      <c r="G59" s="115">
        <f t="shared" si="12"/>
        <v>-242</v>
      </c>
      <c r="H59" s="41">
        <f t="shared" ref="H59:H62" si="16">H58</f>
        <v>297</v>
      </c>
      <c r="I59" s="59"/>
      <c r="J59" s="59"/>
      <c r="K59">
        <f t="shared" si="13"/>
        <v>297</v>
      </c>
      <c r="L59" s="20">
        <f t="shared" si="14"/>
        <v>55</v>
      </c>
    </row>
    <row r="60" spans="2:14" x14ac:dyDescent="0.35">
      <c r="B60" s="41">
        <f t="shared" si="10"/>
        <v>17300</v>
      </c>
      <c r="C60" s="15">
        <f t="shared" si="15"/>
        <v>-121</v>
      </c>
      <c r="D60" s="59"/>
      <c r="E60" s="59"/>
      <c r="F60">
        <f t="shared" si="11"/>
        <v>-121</v>
      </c>
      <c r="G60" s="115">
        <f t="shared" si="12"/>
        <v>-242</v>
      </c>
      <c r="H60" s="41">
        <f t="shared" si="16"/>
        <v>297</v>
      </c>
      <c r="I60" s="59"/>
      <c r="J60" s="59"/>
      <c r="K60">
        <f t="shared" si="13"/>
        <v>297</v>
      </c>
      <c r="L60" s="20">
        <f t="shared" si="14"/>
        <v>55</v>
      </c>
    </row>
    <row r="61" spans="2:14" x14ac:dyDescent="0.35">
      <c r="B61" s="41">
        <f t="shared" si="10"/>
        <v>17400</v>
      </c>
      <c r="C61" s="15">
        <f t="shared" si="15"/>
        <v>-121</v>
      </c>
      <c r="D61" s="59"/>
      <c r="E61" s="59"/>
      <c r="F61">
        <f t="shared" si="11"/>
        <v>-121</v>
      </c>
      <c r="G61" s="115">
        <f t="shared" si="12"/>
        <v>-242</v>
      </c>
      <c r="H61" s="41">
        <f t="shared" si="16"/>
        <v>297</v>
      </c>
      <c r="I61" s="59"/>
      <c r="J61" s="59"/>
      <c r="K61">
        <f t="shared" si="13"/>
        <v>297</v>
      </c>
      <c r="L61" s="20">
        <f t="shared" si="14"/>
        <v>55</v>
      </c>
    </row>
    <row r="62" spans="2:14" x14ac:dyDescent="0.35">
      <c r="B62" s="41">
        <f t="shared" si="10"/>
        <v>17500</v>
      </c>
      <c r="C62" s="15">
        <f t="shared" si="15"/>
        <v>-121</v>
      </c>
      <c r="D62" s="59"/>
      <c r="E62" s="59"/>
      <c r="F62">
        <f t="shared" si="11"/>
        <v>-121</v>
      </c>
      <c r="G62" s="115">
        <f t="shared" si="12"/>
        <v>-242</v>
      </c>
      <c r="H62" s="41">
        <f t="shared" si="16"/>
        <v>297</v>
      </c>
      <c r="I62">
        <f t="shared" ref="I62:I70" si="17">-B62</f>
        <v>-17500</v>
      </c>
      <c r="J62">
        <f>D52</f>
        <v>17400</v>
      </c>
      <c r="K62">
        <f t="shared" si="13"/>
        <v>197</v>
      </c>
      <c r="L62" s="20">
        <f t="shared" si="14"/>
        <v>-45</v>
      </c>
    </row>
    <row r="63" spans="2:14" x14ac:dyDescent="0.35">
      <c r="B63" s="41">
        <f>B62+100</f>
        <v>17600</v>
      </c>
      <c r="C63" s="15">
        <f>C62</f>
        <v>-121</v>
      </c>
      <c r="D63" s="59"/>
      <c r="E63" s="59"/>
      <c r="F63">
        <f t="shared" si="11"/>
        <v>-121</v>
      </c>
      <c r="G63" s="115">
        <f t="shared" si="12"/>
        <v>-242</v>
      </c>
      <c r="H63" s="41">
        <f>H62</f>
        <v>297</v>
      </c>
      <c r="I63">
        <f t="shared" si="17"/>
        <v>-17600</v>
      </c>
      <c r="J63">
        <f>D52</f>
        <v>17400</v>
      </c>
      <c r="K63">
        <f t="shared" si="13"/>
        <v>97</v>
      </c>
      <c r="L63" s="20">
        <f t="shared" si="14"/>
        <v>-145</v>
      </c>
    </row>
    <row r="64" spans="2:14" x14ac:dyDescent="0.35">
      <c r="B64" s="41">
        <f t="shared" si="10"/>
        <v>17700</v>
      </c>
      <c r="C64" s="15">
        <f t="shared" ref="C64:C67" si="18">C63</f>
        <v>-121</v>
      </c>
      <c r="D64" s="59"/>
      <c r="E64" s="59"/>
      <c r="F64">
        <f t="shared" si="11"/>
        <v>-121</v>
      </c>
      <c r="G64" s="115">
        <f t="shared" si="12"/>
        <v>-242</v>
      </c>
      <c r="H64" s="41">
        <f t="shared" ref="H64:H67" si="19">H63</f>
        <v>297</v>
      </c>
      <c r="I64">
        <f t="shared" si="17"/>
        <v>-17700</v>
      </c>
      <c r="J64">
        <f t="shared" ref="J64:J67" si="20">J63</f>
        <v>17400</v>
      </c>
      <c r="K64">
        <f t="shared" si="13"/>
        <v>-3</v>
      </c>
      <c r="L64" s="20">
        <f t="shared" si="14"/>
        <v>-245</v>
      </c>
    </row>
    <row r="65" spans="2:12" x14ac:dyDescent="0.35">
      <c r="B65" s="41">
        <f t="shared" si="10"/>
        <v>17800</v>
      </c>
      <c r="C65" s="15">
        <f t="shared" si="18"/>
        <v>-121</v>
      </c>
      <c r="D65">
        <f>-C52</f>
        <v>-17700</v>
      </c>
      <c r="E65">
        <f>B65</f>
        <v>17800</v>
      </c>
      <c r="F65">
        <f t="shared" si="11"/>
        <v>-21</v>
      </c>
      <c r="G65" s="115">
        <f t="shared" si="12"/>
        <v>-42</v>
      </c>
      <c r="H65" s="41">
        <f t="shared" si="19"/>
        <v>297</v>
      </c>
      <c r="I65">
        <f t="shared" si="17"/>
        <v>-17800</v>
      </c>
      <c r="J65">
        <f t="shared" si="20"/>
        <v>17400</v>
      </c>
      <c r="K65">
        <f t="shared" si="13"/>
        <v>-103</v>
      </c>
      <c r="L65" s="20">
        <f t="shared" si="14"/>
        <v>-145</v>
      </c>
    </row>
    <row r="66" spans="2:12" x14ac:dyDescent="0.35">
      <c r="B66" s="41">
        <f t="shared" si="10"/>
        <v>17900</v>
      </c>
      <c r="C66" s="15">
        <f t="shared" si="18"/>
        <v>-121</v>
      </c>
      <c r="D66">
        <f>-C52</f>
        <v>-17700</v>
      </c>
      <c r="E66">
        <f>B66</f>
        <v>17900</v>
      </c>
      <c r="F66">
        <f t="shared" si="11"/>
        <v>79</v>
      </c>
      <c r="G66" s="115">
        <f t="shared" si="12"/>
        <v>158</v>
      </c>
      <c r="H66" s="41">
        <f t="shared" si="19"/>
        <v>297</v>
      </c>
      <c r="I66">
        <f t="shared" si="17"/>
        <v>-17900</v>
      </c>
      <c r="J66">
        <f t="shared" si="20"/>
        <v>17400</v>
      </c>
      <c r="K66">
        <f t="shared" si="13"/>
        <v>-203</v>
      </c>
      <c r="L66" s="20">
        <f t="shared" si="14"/>
        <v>-45</v>
      </c>
    </row>
    <row r="67" spans="2:12" x14ac:dyDescent="0.35">
      <c r="B67" s="41">
        <f t="shared" si="10"/>
        <v>18000</v>
      </c>
      <c r="C67" s="15">
        <f t="shared" si="18"/>
        <v>-121</v>
      </c>
      <c r="D67">
        <f>D66</f>
        <v>-17700</v>
      </c>
      <c r="E67">
        <f t="shared" ref="E67:E70" si="21">B67</f>
        <v>18000</v>
      </c>
      <c r="F67">
        <f t="shared" si="11"/>
        <v>179</v>
      </c>
      <c r="G67" s="115">
        <f t="shared" si="12"/>
        <v>358</v>
      </c>
      <c r="H67" s="41">
        <f t="shared" si="19"/>
        <v>297</v>
      </c>
      <c r="I67">
        <f t="shared" si="17"/>
        <v>-18000</v>
      </c>
      <c r="J67">
        <f t="shared" si="20"/>
        <v>17400</v>
      </c>
      <c r="K67">
        <f t="shared" si="13"/>
        <v>-303</v>
      </c>
      <c r="L67" s="20">
        <f t="shared" si="14"/>
        <v>55</v>
      </c>
    </row>
    <row r="68" spans="2:12" x14ac:dyDescent="0.35">
      <c r="B68" s="41">
        <f>B67+100</f>
        <v>18100</v>
      </c>
      <c r="C68" s="15">
        <f>C67</f>
        <v>-121</v>
      </c>
      <c r="D68">
        <f>D67</f>
        <v>-17700</v>
      </c>
      <c r="E68">
        <f t="shared" si="21"/>
        <v>18100</v>
      </c>
      <c r="F68">
        <f t="shared" si="11"/>
        <v>279</v>
      </c>
      <c r="G68" s="115">
        <f t="shared" si="12"/>
        <v>558</v>
      </c>
      <c r="H68" s="41">
        <f>H67</f>
        <v>297</v>
      </c>
      <c r="I68">
        <f t="shared" si="17"/>
        <v>-18100</v>
      </c>
      <c r="J68">
        <f>J67</f>
        <v>17400</v>
      </c>
      <c r="K68">
        <f t="shared" si="13"/>
        <v>-403</v>
      </c>
      <c r="L68" s="20">
        <f t="shared" si="14"/>
        <v>155</v>
      </c>
    </row>
    <row r="69" spans="2:12" x14ac:dyDescent="0.35">
      <c r="B69" s="41">
        <f t="shared" si="10"/>
        <v>18200</v>
      </c>
      <c r="C69" s="15">
        <f t="shared" ref="C69:D70" si="22">C68</f>
        <v>-121</v>
      </c>
      <c r="D69">
        <f t="shared" si="22"/>
        <v>-17700</v>
      </c>
      <c r="E69">
        <f t="shared" si="21"/>
        <v>18200</v>
      </c>
      <c r="F69">
        <f t="shared" si="11"/>
        <v>379</v>
      </c>
      <c r="G69" s="115">
        <f t="shared" si="12"/>
        <v>758</v>
      </c>
      <c r="H69" s="41">
        <f t="shared" ref="H69:H70" si="23">H68</f>
        <v>297</v>
      </c>
      <c r="I69">
        <f t="shared" si="17"/>
        <v>-18200</v>
      </c>
      <c r="J69">
        <f t="shared" ref="J69:J70" si="24">J68</f>
        <v>17400</v>
      </c>
      <c r="K69">
        <f t="shared" si="13"/>
        <v>-503</v>
      </c>
      <c r="L69" s="20">
        <f t="shared" si="14"/>
        <v>255</v>
      </c>
    </row>
    <row r="70" spans="2:12" ht="15" thickBot="1" x14ac:dyDescent="0.4">
      <c r="B70" s="42">
        <f t="shared" si="10"/>
        <v>18300</v>
      </c>
      <c r="C70" s="15">
        <f t="shared" si="22"/>
        <v>-121</v>
      </c>
      <c r="D70">
        <f t="shared" si="22"/>
        <v>-17700</v>
      </c>
      <c r="E70">
        <f t="shared" si="21"/>
        <v>18300</v>
      </c>
      <c r="F70">
        <f t="shared" si="11"/>
        <v>479</v>
      </c>
      <c r="G70" s="115">
        <f t="shared" si="12"/>
        <v>958</v>
      </c>
      <c r="H70" s="41">
        <f t="shared" si="23"/>
        <v>297</v>
      </c>
      <c r="I70">
        <f t="shared" si="17"/>
        <v>-18300</v>
      </c>
      <c r="J70">
        <f t="shared" si="24"/>
        <v>17400</v>
      </c>
      <c r="K70">
        <f t="shared" si="13"/>
        <v>-603</v>
      </c>
      <c r="L70" s="20">
        <f t="shared" si="14"/>
        <v>355</v>
      </c>
    </row>
    <row r="73" spans="2:12" x14ac:dyDescent="0.35">
      <c r="B73" s="271" t="s">
        <v>435</v>
      </c>
      <c r="C73" s="271"/>
      <c r="D73" s="271"/>
      <c r="E73" s="271"/>
      <c r="F73" s="271"/>
      <c r="G73" s="271"/>
      <c r="H73" s="271"/>
      <c r="I73" s="271"/>
      <c r="J73" s="271"/>
      <c r="K73" s="271"/>
      <c r="L73" s="271"/>
    </row>
    <row r="74" spans="2:12" ht="29" x14ac:dyDescent="0.35">
      <c r="C74" s="10" t="s">
        <v>26</v>
      </c>
      <c r="D74" s="11" t="s">
        <v>27</v>
      </c>
    </row>
    <row r="75" spans="2:12" x14ac:dyDescent="0.35">
      <c r="B75" s="12"/>
      <c r="C75" s="13" t="s">
        <v>28</v>
      </c>
      <c r="D75" s="14" t="s">
        <v>28</v>
      </c>
    </row>
    <row r="76" spans="2:12" x14ac:dyDescent="0.35">
      <c r="B76" s="5" t="s">
        <v>29</v>
      </c>
      <c r="C76" s="15" t="s">
        <v>30</v>
      </c>
      <c r="D76" s="16" t="s">
        <v>31</v>
      </c>
    </row>
    <row r="77" spans="2:12" x14ac:dyDescent="0.35">
      <c r="B77" s="5" t="s">
        <v>32</v>
      </c>
      <c r="C77" s="15">
        <v>17800</v>
      </c>
      <c r="D77" s="16">
        <v>17300</v>
      </c>
      <c r="K77" t="s">
        <v>429</v>
      </c>
      <c r="L77">
        <f>C77-D77</f>
        <v>500</v>
      </c>
    </row>
    <row r="78" spans="2:12" x14ac:dyDescent="0.35">
      <c r="B78" s="5" t="s">
        <v>33</v>
      </c>
      <c r="C78" s="15">
        <v>84</v>
      </c>
      <c r="D78" s="16">
        <v>376</v>
      </c>
      <c r="K78" t="s">
        <v>433</v>
      </c>
      <c r="L78">
        <f>D78-C78-C78</f>
        <v>208</v>
      </c>
    </row>
    <row r="79" spans="2:12" ht="15" thickBot="1" x14ac:dyDescent="0.4">
      <c r="B79" s="5" t="s">
        <v>34</v>
      </c>
      <c r="C79" s="15">
        <f>C54</f>
        <v>-84</v>
      </c>
      <c r="D79" s="16"/>
      <c r="K79" t="s">
        <v>431</v>
      </c>
      <c r="L79">
        <f>L78-L77</f>
        <v>-292</v>
      </c>
    </row>
    <row r="80" spans="2:12" x14ac:dyDescent="0.35">
      <c r="B80" s="48"/>
      <c r="C80" s="259" t="s">
        <v>0</v>
      </c>
      <c r="D80" s="260"/>
      <c r="E80" s="260"/>
      <c r="F80" s="260"/>
      <c r="G80" s="261"/>
      <c r="H80" s="259" t="s">
        <v>10</v>
      </c>
      <c r="I80" s="260"/>
      <c r="J80" s="260"/>
      <c r="K80" s="261"/>
      <c r="L80" s="162"/>
    </row>
    <row r="81" spans="2:12" ht="43.5" x14ac:dyDescent="0.35">
      <c r="B81" s="88" t="s">
        <v>5</v>
      </c>
      <c r="C81" s="181" t="s">
        <v>6</v>
      </c>
      <c r="D81" s="182" t="s">
        <v>7</v>
      </c>
      <c r="E81" s="182" t="s">
        <v>8</v>
      </c>
      <c r="F81" s="182" t="s">
        <v>35</v>
      </c>
      <c r="G81" s="183" t="s">
        <v>357</v>
      </c>
      <c r="H81" s="184" t="s">
        <v>12</v>
      </c>
      <c r="I81" s="182" t="s">
        <v>7</v>
      </c>
      <c r="J81" s="182" t="s">
        <v>8</v>
      </c>
      <c r="K81" s="182" t="s">
        <v>35</v>
      </c>
      <c r="L81" s="156" t="s">
        <v>36</v>
      </c>
    </row>
    <row r="82" spans="2:12" x14ac:dyDescent="0.35">
      <c r="B82" s="41">
        <f>B57</f>
        <v>17000</v>
      </c>
      <c r="C82" s="15">
        <f>-C78</f>
        <v>-84</v>
      </c>
      <c r="D82" s="59"/>
      <c r="E82" s="59"/>
      <c r="F82">
        <f>C82+D82+E82</f>
        <v>-84</v>
      </c>
      <c r="G82" s="115">
        <f>F82*2</f>
        <v>-168</v>
      </c>
      <c r="H82" s="41">
        <f>D78</f>
        <v>376</v>
      </c>
      <c r="I82" s="59"/>
      <c r="J82" s="59"/>
      <c r="K82">
        <f>H82+I82+J82</f>
        <v>376</v>
      </c>
      <c r="L82" s="20">
        <f>G82+K82</f>
        <v>208</v>
      </c>
    </row>
    <row r="83" spans="2:12" x14ac:dyDescent="0.35">
      <c r="B83" s="41">
        <f t="shared" ref="B83:B95" si="25">B82+100</f>
        <v>17100</v>
      </c>
      <c r="C83" s="15">
        <f>C82</f>
        <v>-84</v>
      </c>
      <c r="D83" s="59"/>
      <c r="E83" s="59"/>
      <c r="F83">
        <f t="shared" ref="F83:F95" si="26">C83+D83+E83</f>
        <v>-84</v>
      </c>
      <c r="G83" s="115">
        <f t="shared" ref="G83:G95" si="27">F83*2</f>
        <v>-168</v>
      </c>
      <c r="H83" s="41">
        <f>H82</f>
        <v>376</v>
      </c>
      <c r="I83" s="59"/>
      <c r="J83" s="59"/>
      <c r="K83">
        <f t="shared" ref="K83:K95" si="28">H83+I83+J83</f>
        <v>376</v>
      </c>
      <c r="L83" s="20">
        <f t="shared" ref="L83:L95" si="29">G83+K83</f>
        <v>208</v>
      </c>
    </row>
    <row r="84" spans="2:12" x14ac:dyDescent="0.35">
      <c r="B84" s="41">
        <f t="shared" si="25"/>
        <v>17200</v>
      </c>
      <c r="C84" s="15">
        <f t="shared" ref="C84:C87" si="30">C83</f>
        <v>-84</v>
      </c>
      <c r="D84" s="59"/>
      <c r="E84" s="59"/>
      <c r="F84">
        <f t="shared" si="26"/>
        <v>-84</v>
      </c>
      <c r="G84" s="115">
        <f t="shared" si="27"/>
        <v>-168</v>
      </c>
      <c r="H84" s="41">
        <f t="shared" ref="H84:H87" si="31">H83</f>
        <v>376</v>
      </c>
      <c r="I84" s="59"/>
      <c r="J84" s="59"/>
      <c r="K84">
        <f t="shared" si="28"/>
        <v>376</v>
      </c>
      <c r="L84" s="20">
        <f t="shared" si="29"/>
        <v>208</v>
      </c>
    </row>
    <row r="85" spans="2:12" x14ac:dyDescent="0.35">
      <c r="B85" s="41">
        <f t="shared" si="25"/>
        <v>17300</v>
      </c>
      <c r="C85" s="15">
        <f t="shared" si="30"/>
        <v>-84</v>
      </c>
      <c r="D85" s="59"/>
      <c r="E85" s="59"/>
      <c r="F85">
        <f t="shared" si="26"/>
        <v>-84</v>
      </c>
      <c r="G85" s="115">
        <f t="shared" si="27"/>
        <v>-168</v>
      </c>
      <c r="H85" s="41">
        <f t="shared" si="31"/>
        <v>376</v>
      </c>
      <c r="I85" s="59"/>
      <c r="J85" s="59"/>
      <c r="K85">
        <f t="shared" si="28"/>
        <v>376</v>
      </c>
      <c r="L85" s="20">
        <f t="shared" si="29"/>
        <v>208</v>
      </c>
    </row>
    <row r="86" spans="2:12" x14ac:dyDescent="0.35">
      <c r="B86" s="41">
        <f t="shared" si="25"/>
        <v>17400</v>
      </c>
      <c r="C86" s="15">
        <f t="shared" si="30"/>
        <v>-84</v>
      </c>
      <c r="D86" s="59"/>
      <c r="E86" s="59"/>
      <c r="F86">
        <f t="shared" si="26"/>
        <v>-84</v>
      </c>
      <c r="G86" s="115">
        <f t="shared" si="27"/>
        <v>-168</v>
      </c>
      <c r="H86" s="41">
        <f t="shared" si="31"/>
        <v>376</v>
      </c>
      <c r="I86">
        <f t="shared" ref="I86:I95" si="32">-B86</f>
        <v>-17400</v>
      </c>
      <c r="J86">
        <f>D77</f>
        <v>17300</v>
      </c>
      <c r="K86">
        <f t="shared" si="28"/>
        <v>276</v>
      </c>
      <c r="L86" s="20">
        <f t="shared" si="29"/>
        <v>108</v>
      </c>
    </row>
    <row r="87" spans="2:12" x14ac:dyDescent="0.35">
      <c r="B87" s="41">
        <f t="shared" si="25"/>
        <v>17500</v>
      </c>
      <c r="C87" s="15">
        <f t="shared" si="30"/>
        <v>-84</v>
      </c>
      <c r="D87" s="59"/>
      <c r="E87" s="59"/>
      <c r="F87">
        <f t="shared" si="26"/>
        <v>-84</v>
      </c>
      <c r="G87" s="115">
        <f t="shared" si="27"/>
        <v>-168</v>
      </c>
      <c r="H87" s="41">
        <f t="shared" si="31"/>
        <v>376</v>
      </c>
      <c r="I87">
        <f t="shared" si="32"/>
        <v>-17500</v>
      </c>
      <c r="J87">
        <f>J86</f>
        <v>17300</v>
      </c>
      <c r="K87">
        <f t="shared" si="28"/>
        <v>176</v>
      </c>
      <c r="L87" s="20">
        <f t="shared" si="29"/>
        <v>8</v>
      </c>
    </row>
    <row r="88" spans="2:12" x14ac:dyDescent="0.35">
      <c r="B88" s="41">
        <f>B87+100</f>
        <v>17600</v>
      </c>
      <c r="C88" s="15">
        <f>C87</f>
        <v>-84</v>
      </c>
      <c r="D88" s="59"/>
      <c r="E88" s="59"/>
      <c r="F88">
        <f t="shared" si="26"/>
        <v>-84</v>
      </c>
      <c r="G88" s="115">
        <f t="shared" si="27"/>
        <v>-168</v>
      </c>
      <c r="H88" s="41">
        <f>H87</f>
        <v>376</v>
      </c>
      <c r="I88">
        <f t="shared" si="32"/>
        <v>-17600</v>
      </c>
      <c r="J88">
        <f>D77</f>
        <v>17300</v>
      </c>
      <c r="K88">
        <f t="shared" si="28"/>
        <v>76</v>
      </c>
      <c r="L88" s="20">
        <f t="shared" si="29"/>
        <v>-92</v>
      </c>
    </row>
    <row r="89" spans="2:12" x14ac:dyDescent="0.35">
      <c r="B89" s="41">
        <f t="shared" si="25"/>
        <v>17700</v>
      </c>
      <c r="C89" s="15">
        <f t="shared" ref="C89:C92" si="33">C88</f>
        <v>-84</v>
      </c>
      <c r="D89" s="59"/>
      <c r="E89" s="59"/>
      <c r="F89">
        <f t="shared" si="26"/>
        <v>-84</v>
      </c>
      <c r="G89" s="115">
        <f t="shared" si="27"/>
        <v>-168</v>
      </c>
      <c r="H89" s="41">
        <f t="shared" ref="H89:H92" si="34">H88</f>
        <v>376</v>
      </c>
      <c r="I89">
        <f t="shared" si="32"/>
        <v>-17700</v>
      </c>
      <c r="J89">
        <f t="shared" ref="J89:J92" si="35">J88</f>
        <v>17300</v>
      </c>
      <c r="K89">
        <f t="shared" si="28"/>
        <v>-24</v>
      </c>
      <c r="L89" s="20">
        <f t="shared" si="29"/>
        <v>-192</v>
      </c>
    </row>
    <row r="90" spans="2:12" x14ac:dyDescent="0.35">
      <c r="B90" s="41">
        <f t="shared" si="25"/>
        <v>17800</v>
      </c>
      <c r="C90" s="15">
        <f t="shared" si="33"/>
        <v>-84</v>
      </c>
      <c r="D90" s="59"/>
      <c r="E90" s="59"/>
      <c r="F90">
        <f t="shared" si="26"/>
        <v>-84</v>
      </c>
      <c r="G90" s="115">
        <f t="shared" si="27"/>
        <v>-168</v>
      </c>
      <c r="H90" s="41">
        <f t="shared" si="34"/>
        <v>376</v>
      </c>
      <c r="I90">
        <f t="shared" si="32"/>
        <v>-17800</v>
      </c>
      <c r="J90">
        <f t="shared" si="35"/>
        <v>17300</v>
      </c>
      <c r="K90">
        <f t="shared" si="28"/>
        <v>-124</v>
      </c>
      <c r="L90" s="20">
        <f t="shared" si="29"/>
        <v>-292</v>
      </c>
    </row>
    <row r="91" spans="2:12" x14ac:dyDescent="0.35">
      <c r="B91" s="41">
        <f t="shared" si="25"/>
        <v>17900</v>
      </c>
      <c r="C91" s="15">
        <f t="shared" si="33"/>
        <v>-84</v>
      </c>
      <c r="D91">
        <f>-C77</f>
        <v>-17800</v>
      </c>
      <c r="E91">
        <f>B91</f>
        <v>17900</v>
      </c>
      <c r="F91">
        <f t="shared" si="26"/>
        <v>16</v>
      </c>
      <c r="G91" s="115">
        <f t="shared" si="27"/>
        <v>32</v>
      </c>
      <c r="H91" s="41">
        <f t="shared" si="34"/>
        <v>376</v>
      </c>
      <c r="I91">
        <f t="shared" si="32"/>
        <v>-17900</v>
      </c>
      <c r="J91">
        <f t="shared" si="35"/>
        <v>17300</v>
      </c>
      <c r="K91">
        <f t="shared" si="28"/>
        <v>-224</v>
      </c>
      <c r="L91" s="20">
        <f t="shared" si="29"/>
        <v>-192</v>
      </c>
    </row>
    <row r="92" spans="2:12" x14ac:dyDescent="0.35">
      <c r="B92" s="41">
        <f t="shared" si="25"/>
        <v>18000</v>
      </c>
      <c r="C92" s="15">
        <f t="shared" si="33"/>
        <v>-84</v>
      </c>
      <c r="D92">
        <f>D91</f>
        <v>-17800</v>
      </c>
      <c r="E92">
        <f t="shared" ref="E92:E95" si="36">B92</f>
        <v>18000</v>
      </c>
      <c r="F92">
        <f t="shared" si="26"/>
        <v>116</v>
      </c>
      <c r="G92" s="115">
        <f t="shared" si="27"/>
        <v>232</v>
      </c>
      <c r="H92" s="41">
        <f t="shared" si="34"/>
        <v>376</v>
      </c>
      <c r="I92">
        <f t="shared" si="32"/>
        <v>-18000</v>
      </c>
      <c r="J92">
        <f t="shared" si="35"/>
        <v>17300</v>
      </c>
      <c r="K92">
        <f t="shared" si="28"/>
        <v>-324</v>
      </c>
      <c r="L92" s="20">
        <f t="shared" si="29"/>
        <v>-92</v>
      </c>
    </row>
    <row r="93" spans="2:12" x14ac:dyDescent="0.35">
      <c r="B93" s="41">
        <f>B92+100</f>
        <v>18100</v>
      </c>
      <c r="C93" s="15">
        <f>C92</f>
        <v>-84</v>
      </c>
      <c r="D93">
        <f>D92</f>
        <v>-17800</v>
      </c>
      <c r="E93">
        <f t="shared" si="36"/>
        <v>18100</v>
      </c>
      <c r="F93">
        <f t="shared" si="26"/>
        <v>216</v>
      </c>
      <c r="G93" s="115">
        <f t="shared" si="27"/>
        <v>432</v>
      </c>
      <c r="H93" s="41">
        <f>H92</f>
        <v>376</v>
      </c>
      <c r="I93">
        <f t="shared" si="32"/>
        <v>-18100</v>
      </c>
      <c r="J93">
        <f>J92</f>
        <v>17300</v>
      </c>
      <c r="K93">
        <f t="shared" si="28"/>
        <v>-424</v>
      </c>
      <c r="L93" s="20">
        <f t="shared" si="29"/>
        <v>8</v>
      </c>
    </row>
    <row r="94" spans="2:12" x14ac:dyDescent="0.35">
      <c r="B94" s="41">
        <f t="shared" si="25"/>
        <v>18200</v>
      </c>
      <c r="C94" s="15">
        <f t="shared" ref="C94:D95" si="37">C93</f>
        <v>-84</v>
      </c>
      <c r="D94">
        <f t="shared" si="37"/>
        <v>-17800</v>
      </c>
      <c r="E94">
        <f t="shared" si="36"/>
        <v>18200</v>
      </c>
      <c r="F94">
        <f t="shared" si="26"/>
        <v>316</v>
      </c>
      <c r="G94" s="115">
        <f t="shared" si="27"/>
        <v>632</v>
      </c>
      <c r="H94" s="41">
        <f t="shared" ref="H94:H95" si="38">H93</f>
        <v>376</v>
      </c>
      <c r="I94">
        <f t="shared" si="32"/>
        <v>-18200</v>
      </c>
      <c r="J94">
        <f t="shared" ref="J94:J95" si="39">J93</f>
        <v>17300</v>
      </c>
      <c r="K94">
        <f t="shared" si="28"/>
        <v>-524</v>
      </c>
      <c r="L94" s="20">
        <f t="shared" si="29"/>
        <v>108</v>
      </c>
    </row>
    <row r="95" spans="2:12" ht="15" thickBot="1" x14ac:dyDescent="0.4">
      <c r="B95" s="42">
        <f t="shared" si="25"/>
        <v>18300</v>
      </c>
      <c r="C95" s="15">
        <f t="shared" si="37"/>
        <v>-84</v>
      </c>
      <c r="D95">
        <f t="shared" si="37"/>
        <v>-17800</v>
      </c>
      <c r="E95">
        <f t="shared" si="36"/>
        <v>18300</v>
      </c>
      <c r="F95">
        <f t="shared" si="26"/>
        <v>416</v>
      </c>
      <c r="G95" s="115">
        <f t="shared" si="27"/>
        <v>832</v>
      </c>
      <c r="H95" s="41">
        <f t="shared" si="38"/>
        <v>376</v>
      </c>
      <c r="I95">
        <f t="shared" si="32"/>
        <v>-18300</v>
      </c>
      <c r="J95">
        <f t="shared" si="39"/>
        <v>17300</v>
      </c>
      <c r="K95">
        <f t="shared" si="28"/>
        <v>-624</v>
      </c>
      <c r="L95" s="20">
        <f t="shared" si="29"/>
        <v>208</v>
      </c>
    </row>
  </sheetData>
  <mergeCells count="8">
    <mergeCell ref="C80:G80"/>
    <mergeCell ref="H80:K80"/>
    <mergeCell ref="C17:G17"/>
    <mergeCell ref="H17:K17"/>
    <mergeCell ref="B48:L48"/>
    <mergeCell ref="C55:G55"/>
    <mergeCell ref="H55:K55"/>
    <mergeCell ref="B73:L73"/>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B2:L35"/>
  <sheetViews>
    <sheetView topLeftCell="A5" workbookViewId="0">
      <selection activeCell="L14" sqref="L14"/>
    </sheetView>
  </sheetViews>
  <sheetFormatPr defaultRowHeight="14.5" x14ac:dyDescent="0.35"/>
  <sheetData>
    <row r="2" spans="2:12" x14ac:dyDescent="0.35">
      <c r="B2" s="1" t="s">
        <v>359</v>
      </c>
    </row>
    <row r="3" spans="2:12" x14ac:dyDescent="0.35">
      <c r="B3" t="s">
        <v>360</v>
      </c>
      <c r="E3" s="54" t="s">
        <v>581</v>
      </c>
      <c r="F3" s="54"/>
    </row>
    <row r="5" spans="2:12" x14ac:dyDescent="0.35">
      <c r="B5" s="9" t="s">
        <v>29</v>
      </c>
    </row>
    <row r="6" spans="2:12" x14ac:dyDescent="0.35">
      <c r="B6" t="s">
        <v>362</v>
      </c>
      <c r="F6" s="1" t="s">
        <v>363</v>
      </c>
    </row>
    <row r="7" spans="2:12" x14ac:dyDescent="0.35">
      <c r="B7" t="s">
        <v>361</v>
      </c>
    </row>
    <row r="8" spans="2:12" x14ac:dyDescent="0.35">
      <c r="B8" t="s">
        <v>355</v>
      </c>
    </row>
    <row r="9" spans="2:12" x14ac:dyDescent="0.35">
      <c r="B9" t="s">
        <v>356</v>
      </c>
    </row>
    <row r="12" spans="2:12" ht="29" x14ac:dyDescent="0.35">
      <c r="C12" s="24" t="s">
        <v>41</v>
      </c>
      <c r="D12" s="11" t="s">
        <v>42</v>
      </c>
    </row>
    <row r="13" spans="2:12" x14ac:dyDescent="0.35">
      <c r="B13" s="12"/>
      <c r="C13" s="13" t="s">
        <v>43</v>
      </c>
      <c r="D13" s="14" t="s">
        <v>43</v>
      </c>
    </row>
    <row r="14" spans="2:12" x14ac:dyDescent="0.35">
      <c r="B14" s="5" t="s">
        <v>29</v>
      </c>
      <c r="C14" s="15" t="s">
        <v>31</v>
      </c>
      <c r="D14" s="16" t="s">
        <v>30</v>
      </c>
    </row>
    <row r="15" spans="2:12" x14ac:dyDescent="0.35">
      <c r="B15" s="5" t="s">
        <v>32</v>
      </c>
      <c r="C15" s="15">
        <v>17200</v>
      </c>
      <c r="D15" s="16">
        <v>16800</v>
      </c>
      <c r="K15" t="s">
        <v>416</v>
      </c>
      <c r="L15">
        <f>C15-D15</f>
        <v>400</v>
      </c>
    </row>
    <row r="16" spans="2:12" x14ac:dyDescent="0.35">
      <c r="B16" s="5" t="s">
        <v>33</v>
      </c>
      <c r="C16" s="15">
        <v>268</v>
      </c>
      <c r="D16" s="16">
        <v>79</v>
      </c>
      <c r="K16" t="s">
        <v>582</v>
      </c>
      <c r="L16">
        <f>C16-D16-D16</f>
        <v>110</v>
      </c>
    </row>
    <row r="17" spans="2:12" ht="15" thickBot="1" x14ac:dyDescent="0.4">
      <c r="B17" s="5" t="s">
        <v>34</v>
      </c>
      <c r="C17" s="15">
        <f>'Call ratio back spread'!C16</f>
        <v>17196</v>
      </c>
      <c r="D17" s="16"/>
      <c r="K17" s="1" t="s">
        <v>417</v>
      </c>
      <c r="L17">
        <f>L16-L15</f>
        <v>-290</v>
      </c>
    </row>
    <row r="18" spans="2:12" x14ac:dyDescent="0.35">
      <c r="B18" s="12"/>
      <c r="C18" s="259" t="s">
        <v>18</v>
      </c>
      <c r="D18" s="260"/>
      <c r="E18" s="260"/>
      <c r="F18" s="261"/>
      <c r="G18" s="259" t="s">
        <v>14</v>
      </c>
      <c r="H18" s="260"/>
      <c r="I18" s="260"/>
      <c r="J18" s="260"/>
      <c r="K18" s="261"/>
      <c r="L18" s="162"/>
    </row>
    <row r="19" spans="2:12" ht="43.5" x14ac:dyDescent="0.35">
      <c r="B19" s="17" t="s">
        <v>5</v>
      </c>
      <c r="C19" s="88" t="s">
        <v>12</v>
      </c>
      <c r="D19" s="18" t="s">
        <v>7</v>
      </c>
      <c r="E19" s="18" t="s">
        <v>8</v>
      </c>
      <c r="F19" s="89" t="s">
        <v>35</v>
      </c>
      <c r="G19" s="88" t="s">
        <v>16</v>
      </c>
      <c r="H19" s="18" t="s">
        <v>7</v>
      </c>
      <c r="I19" s="18" t="s">
        <v>8</v>
      </c>
      <c r="J19" s="18" t="s">
        <v>35</v>
      </c>
      <c r="K19" s="89" t="s">
        <v>364</v>
      </c>
      <c r="L19" s="89" t="s">
        <v>36</v>
      </c>
    </row>
    <row r="20" spans="2:12" x14ac:dyDescent="0.35">
      <c r="B20" s="154">
        <v>16100</v>
      </c>
      <c r="C20" s="185">
        <f>C16</f>
        <v>268</v>
      </c>
      <c r="D20" s="186">
        <f>-C15</f>
        <v>-17200</v>
      </c>
      <c r="E20" s="186">
        <f>B20</f>
        <v>16100</v>
      </c>
      <c r="F20" s="177">
        <f>C20+D20+E20</f>
        <v>-832</v>
      </c>
      <c r="G20" s="185">
        <f>-D16</f>
        <v>-79</v>
      </c>
      <c r="H20" s="176">
        <f>-B20</f>
        <v>-16100</v>
      </c>
      <c r="I20" s="186">
        <f>D15</f>
        <v>16800</v>
      </c>
      <c r="J20" s="177">
        <f>G20+H20+I20</f>
        <v>621</v>
      </c>
      <c r="K20" s="177">
        <f>J20*2</f>
        <v>1242</v>
      </c>
      <c r="L20" s="177">
        <f>F20+K20</f>
        <v>410</v>
      </c>
    </row>
    <row r="21" spans="2:12" x14ac:dyDescent="0.35">
      <c r="B21" s="154">
        <f>B20+100</f>
        <v>16200</v>
      </c>
      <c r="C21" s="185">
        <f>C20</f>
        <v>268</v>
      </c>
      <c r="D21" s="186">
        <f>D20</f>
        <v>-17200</v>
      </c>
      <c r="E21" s="186">
        <f t="shared" ref="E21:E30" si="0">B21</f>
        <v>16200</v>
      </c>
      <c r="F21" s="177">
        <f t="shared" ref="F21:F34" si="1">C21+D21+E21</f>
        <v>-732</v>
      </c>
      <c r="G21" s="185">
        <f>G20</f>
        <v>-79</v>
      </c>
      <c r="H21" s="176">
        <f t="shared" ref="H21:H26" si="2">-B21</f>
        <v>-16200</v>
      </c>
      <c r="I21" s="186">
        <f>I20</f>
        <v>16800</v>
      </c>
      <c r="J21" s="177">
        <f t="shared" ref="J21:J34" si="3">G21+H21+I21</f>
        <v>521</v>
      </c>
      <c r="K21" s="177">
        <f t="shared" ref="K21:K34" si="4">J21*2</f>
        <v>1042</v>
      </c>
      <c r="L21" s="177">
        <f t="shared" ref="L21:L34" si="5">F21+K21</f>
        <v>310</v>
      </c>
    </row>
    <row r="22" spans="2:12" x14ac:dyDescent="0.35">
      <c r="B22" s="154">
        <f>B21+100</f>
        <v>16300</v>
      </c>
      <c r="C22" s="185">
        <f t="shared" ref="C22:C34" si="6">C21</f>
        <v>268</v>
      </c>
      <c r="D22" s="186">
        <f t="shared" ref="D22:D30" si="7">D21</f>
        <v>-17200</v>
      </c>
      <c r="E22" s="186">
        <f t="shared" si="0"/>
        <v>16300</v>
      </c>
      <c r="F22" s="177">
        <f t="shared" si="1"/>
        <v>-632</v>
      </c>
      <c r="G22" s="185">
        <f t="shared" ref="G22:G34" si="8">G21</f>
        <v>-79</v>
      </c>
      <c r="H22" s="176">
        <f t="shared" si="2"/>
        <v>-16300</v>
      </c>
      <c r="I22" s="186">
        <f t="shared" ref="I22:I26" si="9">I21</f>
        <v>16800</v>
      </c>
      <c r="J22" s="177">
        <f t="shared" si="3"/>
        <v>421</v>
      </c>
      <c r="K22" s="177">
        <f t="shared" si="4"/>
        <v>842</v>
      </c>
      <c r="L22" s="177">
        <f t="shared" si="5"/>
        <v>210</v>
      </c>
    </row>
    <row r="23" spans="2:12" x14ac:dyDescent="0.35">
      <c r="B23" s="154">
        <f t="shared" ref="B23:B34" si="10">B22+100</f>
        <v>16400</v>
      </c>
      <c r="C23" s="185">
        <f t="shared" si="6"/>
        <v>268</v>
      </c>
      <c r="D23" s="186">
        <f t="shared" si="7"/>
        <v>-17200</v>
      </c>
      <c r="E23" s="186">
        <f t="shared" si="0"/>
        <v>16400</v>
      </c>
      <c r="F23" s="177">
        <f t="shared" si="1"/>
        <v>-532</v>
      </c>
      <c r="G23" s="185">
        <f t="shared" si="8"/>
        <v>-79</v>
      </c>
      <c r="H23" s="176">
        <f t="shared" si="2"/>
        <v>-16400</v>
      </c>
      <c r="I23" s="186">
        <f t="shared" si="9"/>
        <v>16800</v>
      </c>
      <c r="J23" s="177">
        <f t="shared" si="3"/>
        <v>321</v>
      </c>
      <c r="K23" s="177">
        <f t="shared" si="4"/>
        <v>642</v>
      </c>
      <c r="L23" s="177">
        <f t="shared" si="5"/>
        <v>110</v>
      </c>
    </row>
    <row r="24" spans="2:12" x14ac:dyDescent="0.35">
      <c r="B24" s="154">
        <f t="shared" si="10"/>
        <v>16500</v>
      </c>
      <c r="C24" s="185">
        <f t="shared" si="6"/>
        <v>268</v>
      </c>
      <c r="D24" s="186">
        <f t="shared" si="7"/>
        <v>-17200</v>
      </c>
      <c r="E24" s="186">
        <f t="shared" si="0"/>
        <v>16500</v>
      </c>
      <c r="F24" s="177">
        <f t="shared" si="1"/>
        <v>-432</v>
      </c>
      <c r="G24" s="185">
        <f t="shared" si="8"/>
        <v>-79</v>
      </c>
      <c r="H24" s="176">
        <f t="shared" si="2"/>
        <v>-16500</v>
      </c>
      <c r="I24" s="186">
        <f t="shared" si="9"/>
        <v>16800</v>
      </c>
      <c r="J24" s="177">
        <f t="shared" si="3"/>
        <v>221</v>
      </c>
      <c r="K24" s="177">
        <f t="shared" si="4"/>
        <v>442</v>
      </c>
      <c r="L24" s="177">
        <f t="shared" si="5"/>
        <v>10</v>
      </c>
    </row>
    <row r="25" spans="2:12" x14ac:dyDescent="0.35">
      <c r="B25" s="154">
        <f t="shared" si="10"/>
        <v>16600</v>
      </c>
      <c r="C25" s="185">
        <f t="shared" si="6"/>
        <v>268</v>
      </c>
      <c r="D25" s="186">
        <f t="shared" si="7"/>
        <v>-17200</v>
      </c>
      <c r="E25" s="186">
        <f t="shared" si="0"/>
        <v>16600</v>
      </c>
      <c r="F25" s="177">
        <f t="shared" si="1"/>
        <v>-332</v>
      </c>
      <c r="G25" s="185">
        <f t="shared" si="8"/>
        <v>-79</v>
      </c>
      <c r="H25" s="176">
        <f t="shared" si="2"/>
        <v>-16600</v>
      </c>
      <c r="I25" s="186">
        <f t="shared" si="9"/>
        <v>16800</v>
      </c>
      <c r="J25" s="177">
        <f t="shared" si="3"/>
        <v>121</v>
      </c>
      <c r="K25" s="177">
        <f t="shared" si="4"/>
        <v>242</v>
      </c>
      <c r="L25" s="177">
        <f t="shared" si="5"/>
        <v>-90</v>
      </c>
    </row>
    <row r="26" spans="2:12" x14ac:dyDescent="0.35">
      <c r="B26" s="154">
        <f t="shared" si="10"/>
        <v>16700</v>
      </c>
      <c r="C26" s="185">
        <f t="shared" si="6"/>
        <v>268</v>
      </c>
      <c r="D26" s="186">
        <f t="shared" si="7"/>
        <v>-17200</v>
      </c>
      <c r="E26" s="186">
        <f t="shared" si="0"/>
        <v>16700</v>
      </c>
      <c r="F26" s="177">
        <f t="shared" si="1"/>
        <v>-232</v>
      </c>
      <c r="G26" s="185">
        <f t="shared" si="8"/>
        <v>-79</v>
      </c>
      <c r="H26" s="176">
        <f t="shared" si="2"/>
        <v>-16700</v>
      </c>
      <c r="I26" s="186">
        <f t="shared" si="9"/>
        <v>16800</v>
      </c>
      <c r="J26" s="177">
        <f t="shared" si="3"/>
        <v>21</v>
      </c>
      <c r="K26" s="177">
        <f t="shared" si="4"/>
        <v>42</v>
      </c>
      <c r="L26" s="177">
        <f t="shared" si="5"/>
        <v>-190</v>
      </c>
    </row>
    <row r="27" spans="2:12" x14ac:dyDescent="0.35">
      <c r="B27" s="154">
        <f t="shared" si="10"/>
        <v>16800</v>
      </c>
      <c r="C27" s="185">
        <f t="shared" si="6"/>
        <v>268</v>
      </c>
      <c r="D27" s="186">
        <f t="shared" si="7"/>
        <v>-17200</v>
      </c>
      <c r="E27" s="186">
        <f t="shared" si="0"/>
        <v>16800</v>
      </c>
      <c r="F27" s="177">
        <f t="shared" si="1"/>
        <v>-132</v>
      </c>
      <c r="G27" s="185">
        <f t="shared" si="8"/>
        <v>-79</v>
      </c>
      <c r="H27" s="44"/>
      <c r="I27" s="252"/>
      <c r="J27" s="177">
        <f t="shared" si="3"/>
        <v>-79</v>
      </c>
      <c r="K27" s="177">
        <f t="shared" si="4"/>
        <v>-158</v>
      </c>
      <c r="L27" s="177">
        <f t="shared" si="5"/>
        <v>-290</v>
      </c>
    </row>
    <row r="28" spans="2:12" x14ac:dyDescent="0.35">
      <c r="B28" s="154">
        <f t="shared" si="10"/>
        <v>16900</v>
      </c>
      <c r="C28" s="185">
        <f t="shared" si="6"/>
        <v>268</v>
      </c>
      <c r="D28" s="186">
        <f t="shared" si="7"/>
        <v>-17200</v>
      </c>
      <c r="E28" s="186">
        <f t="shared" si="0"/>
        <v>16900</v>
      </c>
      <c r="F28" s="177">
        <f t="shared" si="1"/>
        <v>-32</v>
      </c>
      <c r="G28" s="185">
        <f t="shared" si="8"/>
        <v>-79</v>
      </c>
      <c r="H28" s="44"/>
      <c r="I28" s="252"/>
      <c r="J28" s="177">
        <f t="shared" si="3"/>
        <v>-79</v>
      </c>
      <c r="K28" s="177">
        <f t="shared" si="4"/>
        <v>-158</v>
      </c>
      <c r="L28" s="177">
        <f t="shared" si="5"/>
        <v>-190</v>
      </c>
    </row>
    <row r="29" spans="2:12" x14ac:dyDescent="0.35">
      <c r="B29" s="154">
        <f t="shared" si="10"/>
        <v>17000</v>
      </c>
      <c r="C29" s="185">
        <f t="shared" si="6"/>
        <v>268</v>
      </c>
      <c r="D29" s="186">
        <f t="shared" si="7"/>
        <v>-17200</v>
      </c>
      <c r="E29" s="186">
        <f t="shared" si="0"/>
        <v>17000</v>
      </c>
      <c r="F29" s="177">
        <f t="shared" si="1"/>
        <v>68</v>
      </c>
      <c r="G29" s="185">
        <f t="shared" si="8"/>
        <v>-79</v>
      </c>
      <c r="H29" s="44"/>
      <c r="I29" s="44"/>
      <c r="J29" s="177">
        <f t="shared" si="3"/>
        <v>-79</v>
      </c>
      <c r="K29" s="177">
        <f t="shared" si="4"/>
        <v>-158</v>
      </c>
      <c r="L29" s="177">
        <f t="shared" si="5"/>
        <v>-90</v>
      </c>
    </row>
    <row r="30" spans="2:12" x14ac:dyDescent="0.35">
      <c r="B30" s="154">
        <f t="shared" si="10"/>
        <v>17100</v>
      </c>
      <c r="C30" s="185">
        <f t="shared" si="6"/>
        <v>268</v>
      </c>
      <c r="D30" s="186">
        <f t="shared" si="7"/>
        <v>-17200</v>
      </c>
      <c r="E30" s="186">
        <f t="shared" si="0"/>
        <v>17100</v>
      </c>
      <c r="F30" s="177">
        <f t="shared" si="1"/>
        <v>168</v>
      </c>
      <c r="G30" s="185">
        <f t="shared" si="8"/>
        <v>-79</v>
      </c>
      <c r="H30" s="44"/>
      <c r="I30" s="44"/>
      <c r="J30" s="177">
        <f t="shared" si="3"/>
        <v>-79</v>
      </c>
      <c r="K30" s="177">
        <f t="shared" si="4"/>
        <v>-158</v>
      </c>
      <c r="L30" s="177">
        <f t="shared" si="5"/>
        <v>10</v>
      </c>
    </row>
    <row r="31" spans="2:12" x14ac:dyDescent="0.35">
      <c r="B31" s="154">
        <f t="shared" si="10"/>
        <v>17200</v>
      </c>
      <c r="C31" s="185">
        <f t="shared" si="6"/>
        <v>268</v>
      </c>
      <c r="D31" s="44"/>
      <c r="E31" s="44"/>
      <c r="F31" s="177">
        <f t="shared" si="1"/>
        <v>268</v>
      </c>
      <c r="G31" s="185">
        <f t="shared" si="8"/>
        <v>-79</v>
      </c>
      <c r="H31" s="44"/>
      <c r="I31" s="44"/>
      <c r="J31" s="177">
        <f t="shared" si="3"/>
        <v>-79</v>
      </c>
      <c r="K31" s="177">
        <f t="shared" si="4"/>
        <v>-158</v>
      </c>
      <c r="L31" s="177">
        <f t="shared" si="5"/>
        <v>110</v>
      </c>
    </row>
    <row r="32" spans="2:12" x14ac:dyDescent="0.35">
      <c r="B32" s="154">
        <f t="shared" si="10"/>
        <v>17300</v>
      </c>
      <c r="C32" s="185">
        <f t="shared" si="6"/>
        <v>268</v>
      </c>
      <c r="D32" s="44"/>
      <c r="E32" s="44"/>
      <c r="F32" s="177">
        <f t="shared" si="1"/>
        <v>268</v>
      </c>
      <c r="G32" s="185">
        <f t="shared" si="8"/>
        <v>-79</v>
      </c>
      <c r="H32" s="44"/>
      <c r="I32" s="44"/>
      <c r="J32" s="177">
        <f t="shared" si="3"/>
        <v>-79</v>
      </c>
      <c r="K32" s="177">
        <f t="shared" si="4"/>
        <v>-158</v>
      </c>
      <c r="L32" s="177">
        <f t="shared" si="5"/>
        <v>110</v>
      </c>
    </row>
    <row r="33" spans="2:12" x14ac:dyDescent="0.35">
      <c r="B33" s="154">
        <f t="shared" si="10"/>
        <v>17400</v>
      </c>
      <c r="C33" s="185">
        <f t="shared" si="6"/>
        <v>268</v>
      </c>
      <c r="D33" s="44"/>
      <c r="E33" s="44"/>
      <c r="F33" s="177">
        <f t="shared" si="1"/>
        <v>268</v>
      </c>
      <c r="G33" s="185">
        <f t="shared" si="8"/>
        <v>-79</v>
      </c>
      <c r="H33" s="44"/>
      <c r="I33" s="44"/>
      <c r="J33" s="177">
        <f t="shared" si="3"/>
        <v>-79</v>
      </c>
      <c r="K33" s="177">
        <f t="shared" si="4"/>
        <v>-158</v>
      </c>
      <c r="L33" s="177">
        <f t="shared" si="5"/>
        <v>110</v>
      </c>
    </row>
    <row r="34" spans="2:12" ht="15" thickBot="1" x14ac:dyDescent="0.4">
      <c r="B34" s="155">
        <f t="shared" si="10"/>
        <v>17500</v>
      </c>
      <c r="C34" s="185">
        <f t="shared" si="6"/>
        <v>268</v>
      </c>
      <c r="D34" s="46"/>
      <c r="E34" s="46"/>
      <c r="F34" s="177">
        <f t="shared" si="1"/>
        <v>268</v>
      </c>
      <c r="G34" s="185">
        <f t="shared" si="8"/>
        <v>-79</v>
      </c>
      <c r="H34" s="46"/>
      <c r="I34" s="46"/>
      <c r="J34" s="177">
        <f t="shared" si="3"/>
        <v>-79</v>
      </c>
      <c r="K34" s="177">
        <f t="shared" si="4"/>
        <v>-158</v>
      </c>
      <c r="L34" s="177">
        <f t="shared" si="5"/>
        <v>110</v>
      </c>
    </row>
    <row r="35" spans="2:12" x14ac:dyDescent="0.35">
      <c r="B35" s="30"/>
      <c r="C35" s="30"/>
      <c r="G35" s="30"/>
    </row>
  </sheetData>
  <mergeCells count="2">
    <mergeCell ref="C18:F18"/>
    <mergeCell ref="G18:K18"/>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L68"/>
  <sheetViews>
    <sheetView workbookViewId="0">
      <selection activeCell="K13" sqref="K13"/>
    </sheetView>
  </sheetViews>
  <sheetFormatPr defaultRowHeight="14.5" x14ac:dyDescent="0.35"/>
  <cols>
    <col min="3" max="4" width="10" customWidth="1"/>
    <col min="10" max="10" width="6.54296875" customWidth="1"/>
    <col min="12" max="12" width="12.1796875" customWidth="1"/>
  </cols>
  <sheetData>
    <row r="2" spans="2:12" x14ac:dyDescent="0.35">
      <c r="B2" s="1" t="s">
        <v>52</v>
      </c>
    </row>
    <row r="4" spans="2:12" x14ac:dyDescent="0.35">
      <c r="B4" t="s">
        <v>53</v>
      </c>
    </row>
    <row r="6" spans="2:12" x14ac:dyDescent="0.35">
      <c r="B6" s="9" t="s">
        <v>23</v>
      </c>
    </row>
    <row r="7" spans="2:12" x14ac:dyDescent="0.35">
      <c r="B7" t="s">
        <v>54</v>
      </c>
    </row>
    <row r="8" spans="2:12" x14ac:dyDescent="0.35">
      <c r="B8" s="25" t="s">
        <v>55</v>
      </c>
    </row>
    <row r="9" spans="2:12" ht="29" x14ac:dyDescent="0.35">
      <c r="C9" s="10" t="s">
        <v>26</v>
      </c>
      <c r="D9" s="11" t="s">
        <v>42</v>
      </c>
    </row>
    <row r="10" spans="2:12" x14ac:dyDescent="0.35">
      <c r="B10" s="12"/>
      <c r="C10" s="13" t="s">
        <v>28</v>
      </c>
      <c r="D10" s="14" t="s">
        <v>43</v>
      </c>
    </row>
    <row r="11" spans="2:12" x14ac:dyDescent="0.35">
      <c r="B11" s="5" t="s">
        <v>29</v>
      </c>
      <c r="C11" s="15" t="s">
        <v>30</v>
      </c>
      <c r="D11" s="16" t="s">
        <v>30</v>
      </c>
    </row>
    <row r="12" spans="2:12" x14ac:dyDescent="0.35">
      <c r="B12" s="5" t="s">
        <v>32</v>
      </c>
      <c r="C12" s="15">
        <v>17200</v>
      </c>
      <c r="D12" s="16">
        <f>C12</f>
        <v>17200</v>
      </c>
    </row>
    <row r="13" spans="2:12" x14ac:dyDescent="0.35">
      <c r="B13" s="5" t="s">
        <v>33</v>
      </c>
      <c r="C13" s="15">
        <v>319</v>
      </c>
      <c r="D13" s="16">
        <v>268</v>
      </c>
      <c r="J13" t="s">
        <v>417</v>
      </c>
      <c r="K13" s="1">
        <f>-C13-D13</f>
        <v>-587</v>
      </c>
    </row>
    <row r="14" spans="2:12" ht="15" thickBot="1" x14ac:dyDescent="0.4">
      <c r="B14" s="5" t="s">
        <v>34</v>
      </c>
      <c r="C14" s="15">
        <f>'Put ratio back spread'!C17</f>
        <v>17196</v>
      </c>
      <c r="D14" s="16"/>
    </row>
    <row r="15" spans="2:12" x14ac:dyDescent="0.35">
      <c r="B15" s="12"/>
      <c r="C15" s="259" t="s">
        <v>0</v>
      </c>
      <c r="D15" s="260"/>
      <c r="E15" s="260"/>
      <c r="F15" s="269"/>
      <c r="G15" s="270" t="s">
        <v>14</v>
      </c>
      <c r="H15" s="260"/>
      <c r="I15" s="260"/>
      <c r="J15" s="269"/>
      <c r="K15" s="162"/>
    </row>
    <row r="16" spans="2:12" ht="29" x14ac:dyDescent="0.35">
      <c r="B16" s="17" t="s">
        <v>5</v>
      </c>
      <c r="C16" s="88" t="s">
        <v>6</v>
      </c>
      <c r="D16" s="18" t="s">
        <v>7</v>
      </c>
      <c r="E16" s="18" t="s">
        <v>8</v>
      </c>
      <c r="F16" s="19" t="s">
        <v>35</v>
      </c>
      <c r="G16" s="17" t="s">
        <v>6</v>
      </c>
      <c r="H16" s="18" t="s">
        <v>7</v>
      </c>
      <c r="I16" s="18" t="s">
        <v>8</v>
      </c>
      <c r="J16" s="19" t="s">
        <v>35</v>
      </c>
      <c r="K16" s="89" t="s">
        <v>36</v>
      </c>
      <c r="L16" s="3"/>
    </row>
    <row r="17" spans="2:12" x14ac:dyDescent="0.35">
      <c r="B17" s="154">
        <v>16400</v>
      </c>
      <c r="C17" s="185">
        <f>-C13</f>
        <v>-319</v>
      </c>
      <c r="D17" s="44"/>
      <c r="E17" s="44"/>
      <c r="F17" s="172">
        <f>C17+D17+E17</f>
        <v>-319</v>
      </c>
      <c r="G17" s="187">
        <f>-D13</f>
        <v>-268</v>
      </c>
      <c r="H17" s="176">
        <f>-B17</f>
        <v>-16400</v>
      </c>
      <c r="I17" s="176">
        <f>D12</f>
        <v>17200</v>
      </c>
      <c r="J17" s="172">
        <f>G17+H17+I17</f>
        <v>532</v>
      </c>
      <c r="K17" s="177">
        <f>F17+J17</f>
        <v>213</v>
      </c>
      <c r="L17" s="3"/>
    </row>
    <row r="18" spans="2:12" x14ac:dyDescent="0.35">
      <c r="B18" s="154">
        <f>B17+100</f>
        <v>16500</v>
      </c>
      <c r="C18" s="185">
        <f>C17</f>
        <v>-319</v>
      </c>
      <c r="D18" s="44"/>
      <c r="E18" s="44"/>
      <c r="F18" s="172">
        <f t="shared" ref="F18:F32" si="0">C18+D18+E18</f>
        <v>-319</v>
      </c>
      <c r="G18" s="187">
        <f>G17</f>
        <v>-268</v>
      </c>
      <c r="H18" s="176">
        <f t="shared" ref="H18:H24" si="1">-B18</f>
        <v>-16500</v>
      </c>
      <c r="I18" s="176">
        <f>I17</f>
        <v>17200</v>
      </c>
      <c r="J18" s="172">
        <f t="shared" ref="J18:J32" si="2">G18+H18+I18</f>
        <v>432</v>
      </c>
      <c r="K18" s="177">
        <f t="shared" ref="K18:K32" si="3">F18+J18</f>
        <v>113</v>
      </c>
      <c r="L18" s="3"/>
    </row>
    <row r="19" spans="2:12" x14ac:dyDescent="0.35">
      <c r="B19" s="154">
        <f t="shared" ref="B19:B20" si="4">B18+100</f>
        <v>16600</v>
      </c>
      <c r="C19" s="185">
        <f t="shared" ref="C19:C32" si="5">C18</f>
        <v>-319</v>
      </c>
      <c r="D19" s="44"/>
      <c r="E19" s="44"/>
      <c r="F19" s="172">
        <f t="shared" si="0"/>
        <v>-319</v>
      </c>
      <c r="G19" s="187">
        <f t="shared" ref="G19:G32" si="6">G18</f>
        <v>-268</v>
      </c>
      <c r="H19" s="176">
        <f t="shared" si="1"/>
        <v>-16600</v>
      </c>
      <c r="I19" s="176">
        <f t="shared" ref="I19:I24" si="7">I18</f>
        <v>17200</v>
      </c>
      <c r="J19" s="172">
        <f t="shared" si="2"/>
        <v>332</v>
      </c>
      <c r="K19" s="177">
        <f t="shared" si="3"/>
        <v>13</v>
      </c>
      <c r="L19" s="3"/>
    </row>
    <row r="20" spans="2:12" x14ac:dyDescent="0.35">
      <c r="B20" s="154">
        <f t="shared" si="4"/>
        <v>16700</v>
      </c>
      <c r="C20" s="185">
        <f t="shared" si="5"/>
        <v>-319</v>
      </c>
      <c r="D20" s="44"/>
      <c r="E20" s="44"/>
      <c r="F20" s="172">
        <f t="shared" si="0"/>
        <v>-319</v>
      </c>
      <c r="G20" s="187">
        <f t="shared" si="6"/>
        <v>-268</v>
      </c>
      <c r="H20" s="176">
        <f t="shared" si="1"/>
        <v>-16700</v>
      </c>
      <c r="I20" s="176">
        <f t="shared" si="7"/>
        <v>17200</v>
      </c>
      <c r="J20" s="172">
        <f t="shared" si="2"/>
        <v>232</v>
      </c>
      <c r="K20" s="177">
        <f t="shared" si="3"/>
        <v>-87</v>
      </c>
      <c r="L20" s="3"/>
    </row>
    <row r="21" spans="2:12" x14ac:dyDescent="0.35">
      <c r="B21" s="154">
        <f>B20+100</f>
        <v>16800</v>
      </c>
      <c r="C21" s="185">
        <f t="shared" si="5"/>
        <v>-319</v>
      </c>
      <c r="D21" s="44"/>
      <c r="E21" s="44"/>
      <c r="F21" s="172">
        <f t="shared" si="0"/>
        <v>-319</v>
      </c>
      <c r="G21" s="187">
        <f t="shared" si="6"/>
        <v>-268</v>
      </c>
      <c r="H21" s="176">
        <f t="shared" si="1"/>
        <v>-16800</v>
      </c>
      <c r="I21" s="176">
        <f t="shared" si="7"/>
        <v>17200</v>
      </c>
      <c r="J21" s="172">
        <f t="shared" si="2"/>
        <v>132</v>
      </c>
      <c r="K21" s="177">
        <f t="shared" si="3"/>
        <v>-187</v>
      </c>
    </row>
    <row r="22" spans="2:12" x14ac:dyDescent="0.35">
      <c r="B22" s="5">
        <f>B21+100</f>
        <v>16900</v>
      </c>
      <c r="C22" s="185">
        <f t="shared" si="5"/>
        <v>-319</v>
      </c>
      <c r="D22" s="44"/>
      <c r="E22" s="44"/>
      <c r="F22" s="172">
        <f t="shared" si="0"/>
        <v>-319</v>
      </c>
      <c r="G22" s="187">
        <f t="shared" si="6"/>
        <v>-268</v>
      </c>
      <c r="H22" s="176">
        <f t="shared" si="1"/>
        <v>-16900</v>
      </c>
      <c r="I22" s="176">
        <f t="shared" si="7"/>
        <v>17200</v>
      </c>
      <c r="J22" s="172">
        <f t="shared" si="2"/>
        <v>32</v>
      </c>
      <c r="K22" s="177">
        <f t="shared" si="3"/>
        <v>-287</v>
      </c>
    </row>
    <row r="23" spans="2:12" x14ac:dyDescent="0.35">
      <c r="B23" s="5">
        <f t="shared" ref="B23:B32" si="8">B22+100</f>
        <v>17000</v>
      </c>
      <c r="C23" s="185">
        <f t="shared" si="5"/>
        <v>-319</v>
      </c>
      <c r="D23" s="44"/>
      <c r="E23" s="44"/>
      <c r="F23" s="172">
        <f t="shared" si="0"/>
        <v>-319</v>
      </c>
      <c r="G23" s="187">
        <f t="shared" si="6"/>
        <v>-268</v>
      </c>
      <c r="H23" s="176">
        <f t="shared" si="1"/>
        <v>-17000</v>
      </c>
      <c r="I23" s="176">
        <f t="shared" si="7"/>
        <v>17200</v>
      </c>
      <c r="J23" s="172">
        <f t="shared" si="2"/>
        <v>-68</v>
      </c>
      <c r="K23" s="177">
        <f t="shared" si="3"/>
        <v>-387</v>
      </c>
    </row>
    <row r="24" spans="2:12" x14ac:dyDescent="0.35">
      <c r="B24" s="5">
        <f t="shared" si="8"/>
        <v>17100</v>
      </c>
      <c r="C24" s="185">
        <f t="shared" si="5"/>
        <v>-319</v>
      </c>
      <c r="D24" s="44"/>
      <c r="E24" s="44"/>
      <c r="F24" s="172">
        <f t="shared" si="0"/>
        <v>-319</v>
      </c>
      <c r="G24" s="187">
        <f t="shared" si="6"/>
        <v>-268</v>
      </c>
      <c r="H24" s="176">
        <f t="shared" si="1"/>
        <v>-17100</v>
      </c>
      <c r="I24" s="176">
        <f t="shared" si="7"/>
        <v>17200</v>
      </c>
      <c r="J24" s="172">
        <f t="shared" si="2"/>
        <v>-168</v>
      </c>
      <c r="K24" s="177">
        <f t="shared" si="3"/>
        <v>-487</v>
      </c>
    </row>
    <row r="25" spans="2:12" x14ac:dyDescent="0.35">
      <c r="B25" s="5">
        <f t="shared" si="8"/>
        <v>17200</v>
      </c>
      <c r="C25" s="185">
        <f t="shared" si="5"/>
        <v>-319</v>
      </c>
      <c r="D25" s="44"/>
      <c r="E25" s="44"/>
      <c r="F25" s="172">
        <f t="shared" si="0"/>
        <v>-319</v>
      </c>
      <c r="G25" s="187">
        <f t="shared" si="6"/>
        <v>-268</v>
      </c>
      <c r="H25" s="44"/>
      <c r="I25" s="44"/>
      <c r="J25" s="172">
        <f t="shared" si="2"/>
        <v>-268</v>
      </c>
      <c r="K25" s="177">
        <f t="shared" si="3"/>
        <v>-587</v>
      </c>
    </row>
    <row r="26" spans="2:12" x14ac:dyDescent="0.35">
      <c r="B26" s="5">
        <f t="shared" si="8"/>
        <v>17300</v>
      </c>
      <c r="C26" s="185">
        <f t="shared" si="5"/>
        <v>-319</v>
      </c>
      <c r="D26" s="176">
        <f>-C12</f>
        <v>-17200</v>
      </c>
      <c r="E26" s="176">
        <f>B26</f>
        <v>17300</v>
      </c>
      <c r="F26" s="172">
        <f t="shared" si="0"/>
        <v>-219</v>
      </c>
      <c r="G26" s="187">
        <f t="shared" si="6"/>
        <v>-268</v>
      </c>
      <c r="H26" s="44"/>
      <c r="I26" s="44"/>
      <c r="J26" s="172">
        <f t="shared" si="2"/>
        <v>-268</v>
      </c>
      <c r="K26" s="177">
        <f t="shared" si="3"/>
        <v>-487</v>
      </c>
    </row>
    <row r="27" spans="2:12" x14ac:dyDescent="0.35">
      <c r="B27" s="5">
        <f t="shared" si="8"/>
        <v>17400</v>
      </c>
      <c r="C27" s="185">
        <f t="shared" si="5"/>
        <v>-319</v>
      </c>
      <c r="D27" s="176">
        <f>D26</f>
        <v>-17200</v>
      </c>
      <c r="E27" s="176">
        <f t="shared" ref="E27:E32" si="9">B27</f>
        <v>17400</v>
      </c>
      <c r="F27" s="172">
        <f t="shared" si="0"/>
        <v>-119</v>
      </c>
      <c r="G27" s="187">
        <f t="shared" si="6"/>
        <v>-268</v>
      </c>
      <c r="H27" s="44"/>
      <c r="I27" s="44"/>
      <c r="J27" s="172">
        <f t="shared" si="2"/>
        <v>-268</v>
      </c>
      <c r="K27" s="177">
        <f t="shared" si="3"/>
        <v>-387</v>
      </c>
    </row>
    <row r="28" spans="2:12" x14ac:dyDescent="0.35">
      <c r="B28" s="5">
        <f>B27+100</f>
        <v>17500</v>
      </c>
      <c r="C28" s="185">
        <f t="shared" si="5"/>
        <v>-319</v>
      </c>
      <c r="D28" s="176">
        <f t="shared" ref="D28:D32" si="10">D27</f>
        <v>-17200</v>
      </c>
      <c r="E28" s="176">
        <f t="shared" si="9"/>
        <v>17500</v>
      </c>
      <c r="F28" s="172">
        <f t="shared" si="0"/>
        <v>-19</v>
      </c>
      <c r="G28" s="187">
        <f t="shared" si="6"/>
        <v>-268</v>
      </c>
      <c r="H28" s="44"/>
      <c r="I28" s="44"/>
      <c r="J28" s="172">
        <f t="shared" si="2"/>
        <v>-268</v>
      </c>
      <c r="K28" s="177">
        <f t="shared" si="3"/>
        <v>-287</v>
      </c>
    </row>
    <row r="29" spans="2:12" x14ac:dyDescent="0.35">
      <c r="B29" s="5">
        <f t="shared" si="8"/>
        <v>17600</v>
      </c>
      <c r="C29" s="185">
        <f t="shared" si="5"/>
        <v>-319</v>
      </c>
      <c r="D29" s="176">
        <f t="shared" si="10"/>
        <v>-17200</v>
      </c>
      <c r="E29" s="176">
        <f t="shared" si="9"/>
        <v>17600</v>
      </c>
      <c r="F29" s="172">
        <f t="shared" si="0"/>
        <v>81</v>
      </c>
      <c r="G29" s="187">
        <f t="shared" si="6"/>
        <v>-268</v>
      </c>
      <c r="H29" s="44"/>
      <c r="I29" s="44"/>
      <c r="J29" s="172">
        <f t="shared" si="2"/>
        <v>-268</v>
      </c>
      <c r="K29" s="177">
        <f t="shared" si="3"/>
        <v>-187</v>
      </c>
    </row>
    <row r="30" spans="2:12" x14ac:dyDescent="0.35">
      <c r="B30" s="5">
        <f t="shared" si="8"/>
        <v>17700</v>
      </c>
      <c r="C30" s="185">
        <f t="shared" si="5"/>
        <v>-319</v>
      </c>
      <c r="D30" s="176">
        <f t="shared" si="10"/>
        <v>-17200</v>
      </c>
      <c r="E30" s="176">
        <f t="shared" si="9"/>
        <v>17700</v>
      </c>
      <c r="F30" s="172">
        <f t="shared" si="0"/>
        <v>181</v>
      </c>
      <c r="G30" s="187">
        <f t="shared" si="6"/>
        <v>-268</v>
      </c>
      <c r="H30" s="44"/>
      <c r="I30" s="44"/>
      <c r="J30" s="172">
        <f t="shared" si="2"/>
        <v>-268</v>
      </c>
      <c r="K30" s="177">
        <f t="shared" si="3"/>
        <v>-87</v>
      </c>
    </row>
    <row r="31" spans="2:12" x14ac:dyDescent="0.35">
      <c r="B31" s="5">
        <f t="shared" si="8"/>
        <v>17800</v>
      </c>
      <c r="C31" s="185">
        <f t="shared" si="5"/>
        <v>-319</v>
      </c>
      <c r="D31" s="176">
        <f t="shared" si="10"/>
        <v>-17200</v>
      </c>
      <c r="E31" s="176">
        <f t="shared" si="9"/>
        <v>17800</v>
      </c>
      <c r="F31" s="172">
        <f t="shared" si="0"/>
        <v>281</v>
      </c>
      <c r="G31" s="187">
        <f t="shared" si="6"/>
        <v>-268</v>
      </c>
      <c r="H31" s="44"/>
      <c r="I31" s="44"/>
      <c r="J31" s="172">
        <f t="shared" si="2"/>
        <v>-268</v>
      </c>
      <c r="K31" s="177">
        <f t="shared" si="3"/>
        <v>13</v>
      </c>
    </row>
    <row r="32" spans="2:12" ht="15" thickBot="1" x14ac:dyDescent="0.4">
      <c r="B32" s="8">
        <f t="shared" si="8"/>
        <v>17900</v>
      </c>
      <c r="C32" s="185">
        <f t="shared" si="5"/>
        <v>-319</v>
      </c>
      <c r="D32" s="176">
        <f t="shared" si="10"/>
        <v>-17200</v>
      </c>
      <c r="E32" s="176">
        <f t="shared" si="9"/>
        <v>17900</v>
      </c>
      <c r="F32" s="172">
        <f t="shared" si="0"/>
        <v>381</v>
      </c>
      <c r="G32" s="187">
        <f t="shared" si="6"/>
        <v>-268</v>
      </c>
      <c r="H32" s="46"/>
      <c r="I32" s="46"/>
      <c r="J32" s="172">
        <f t="shared" si="2"/>
        <v>-268</v>
      </c>
      <c r="K32" s="177">
        <f t="shared" si="3"/>
        <v>113</v>
      </c>
    </row>
    <row r="34" spans="2:12" x14ac:dyDescent="0.35">
      <c r="B34" s="1" t="s">
        <v>56</v>
      </c>
    </row>
    <row r="36" spans="2:12" x14ac:dyDescent="0.35">
      <c r="B36" t="s">
        <v>57</v>
      </c>
    </row>
    <row r="38" spans="2:12" x14ac:dyDescent="0.35">
      <c r="B38" s="9" t="s">
        <v>23</v>
      </c>
    </row>
    <row r="39" spans="2:12" x14ac:dyDescent="0.35">
      <c r="B39" t="s">
        <v>58</v>
      </c>
    </row>
    <row r="40" spans="2:12" x14ac:dyDescent="0.35">
      <c r="B40" s="25" t="s">
        <v>59</v>
      </c>
    </row>
    <row r="41" spans="2:12" ht="29" x14ac:dyDescent="0.35">
      <c r="C41" s="10" t="s">
        <v>27</v>
      </c>
      <c r="D41" s="24" t="s">
        <v>41</v>
      </c>
      <c r="F41" s="26"/>
    </row>
    <row r="42" spans="2:12" x14ac:dyDescent="0.35">
      <c r="B42" s="12"/>
      <c r="C42" s="13" t="s">
        <v>28</v>
      </c>
      <c r="D42" s="14" t="s">
        <v>43</v>
      </c>
    </row>
    <row r="43" spans="2:12" x14ac:dyDescent="0.35">
      <c r="B43" s="5" t="s">
        <v>29</v>
      </c>
      <c r="C43" s="15" t="s">
        <v>31</v>
      </c>
      <c r="D43" s="16" t="s">
        <v>31</v>
      </c>
    </row>
    <row r="44" spans="2:12" x14ac:dyDescent="0.35">
      <c r="B44" s="5" t="s">
        <v>32</v>
      </c>
      <c r="C44" s="15">
        <f>C12</f>
        <v>17200</v>
      </c>
      <c r="D44" s="15">
        <f>D12</f>
        <v>17200</v>
      </c>
    </row>
    <row r="45" spans="2:12" x14ac:dyDescent="0.35">
      <c r="B45" s="5" t="s">
        <v>33</v>
      </c>
      <c r="C45" s="15">
        <f>C13</f>
        <v>319</v>
      </c>
      <c r="D45" s="15">
        <f>D13</f>
        <v>268</v>
      </c>
      <c r="J45" t="s">
        <v>418</v>
      </c>
      <c r="K45" s="1">
        <f>C45+D45</f>
        <v>587</v>
      </c>
    </row>
    <row r="46" spans="2:12" ht="15" thickBot="1" x14ac:dyDescent="0.4">
      <c r="B46" s="5" t="s">
        <v>34</v>
      </c>
      <c r="C46" s="15">
        <f>C14</f>
        <v>17196</v>
      </c>
      <c r="D46" s="16"/>
    </row>
    <row r="47" spans="2:12" x14ac:dyDescent="0.35">
      <c r="B47" s="12"/>
      <c r="C47" s="259" t="s">
        <v>10</v>
      </c>
      <c r="D47" s="260"/>
      <c r="E47" s="260"/>
      <c r="F47" s="269"/>
      <c r="G47" s="270" t="s">
        <v>18</v>
      </c>
      <c r="H47" s="260"/>
      <c r="I47" s="260"/>
      <c r="J47" s="269"/>
      <c r="K47" s="162"/>
    </row>
    <row r="48" spans="2:12" ht="43.5" x14ac:dyDescent="0.35">
      <c r="B48" s="17" t="s">
        <v>5</v>
      </c>
      <c r="C48" s="88" t="s">
        <v>12</v>
      </c>
      <c r="D48" s="18" t="s">
        <v>7</v>
      </c>
      <c r="E48" s="18" t="s">
        <v>8</v>
      </c>
      <c r="F48" s="19" t="s">
        <v>35</v>
      </c>
      <c r="G48" s="17" t="s">
        <v>12</v>
      </c>
      <c r="H48" s="18" t="s">
        <v>7</v>
      </c>
      <c r="I48" s="18" t="s">
        <v>8</v>
      </c>
      <c r="J48" s="19" t="s">
        <v>35</v>
      </c>
      <c r="K48" s="89" t="s">
        <v>36</v>
      </c>
      <c r="L48" s="3"/>
    </row>
    <row r="49" spans="2:11" x14ac:dyDescent="0.35">
      <c r="B49" s="154">
        <f>B17</f>
        <v>16400</v>
      </c>
      <c r="C49" s="185">
        <f>C45</f>
        <v>319</v>
      </c>
      <c r="D49" s="44"/>
      <c r="E49" s="44"/>
      <c r="F49" s="172">
        <f>C49+D49+E49</f>
        <v>319</v>
      </c>
      <c r="G49" s="187">
        <f>D45</f>
        <v>268</v>
      </c>
      <c r="H49" s="176">
        <f>-D44</f>
        <v>-17200</v>
      </c>
      <c r="I49" s="176">
        <f>B49</f>
        <v>16400</v>
      </c>
      <c r="J49" s="172">
        <f>G49+H49+I49</f>
        <v>-532</v>
      </c>
      <c r="K49" s="177">
        <f>F49+J49</f>
        <v>-213</v>
      </c>
    </row>
    <row r="50" spans="2:11" x14ac:dyDescent="0.35">
      <c r="B50" s="154">
        <f>B49+100</f>
        <v>16500</v>
      </c>
      <c r="C50" s="185">
        <f>C49</f>
        <v>319</v>
      </c>
      <c r="D50" s="44"/>
      <c r="E50" s="44"/>
      <c r="F50" s="172">
        <f t="shared" ref="F50:F64" si="11">C50+D50+E50</f>
        <v>319</v>
      </c>
      <c r="G50" s="187">
        <f>G49</f>
        <v>268</v>
      </c>
      <c r="H50" s="176">
        <f>H49</f>
        <v>-17200</v>
      </c>
      <c r="I50" s="176">
        <f t="shared" ref="I50:I56" si="12">B50</f>
        <v>16500</v>
      </c>
      <c r="J50" s="172">
        <f t="shared" ref="J50:J64" si="13">G50+H50+I50</f>
        <v>-432</v>
      </c>
      <c r="K50" s="177">
        <f t="shared" ref="K50:K64" si="14">F50+J50</f>
        <v>-113</v>
      </c>
    </row>
    <row r="51" spans="2:11" x14ac:dyDescent="0.35">
      <c r="B51" s="154">
        <f t="shared" ref="B51:B52" si="15">B50+100</f>
        <v>16600</v>
      </c>
      <c r="C51" s="185">
        <f t="shared" ref="C51:C64" si="16">C50</f>
        <v>319</v>
      </c>
      <c r="D51" s="44"/>
      <c r="E51" s="44"/>
      <c r="F51" s="172">
        <f t="shared" si="11"/>
        <v>319</v>
      </c>
      <c r="G51" s="187">
        <f t="shared" ref="G51:G64" si="17">G50</f>
        <v>268</v>
      </c>
      <c r="H51" s="176">
        <f t="shared" ref="H51:H56" si="18">H50</f>
        <v>-17200</v>
      </c>
      <c r="I51" s="176">
        <f t="shared" si="12"/>
        <v>16600</v>
      </c>
      <c r="J51" s="172">
        <f t="shared" si="13"/>
        <v>-332</v>
      </c>
      <c r="K51" s="177">
        <f t="shared" si="14"/>
        <v>-13</v>
      </c>
    </row>
    <row r="52" spans="2:11" x14ac:dyDescent="0.35">
      <c r="B52" s="154">
        <f t="shared" si="15"/>
        <v>16700</v>
      </c>
      <c r="C52" s="185">
        <f t="shared" si="16"/>
        <v>319</v>
      </c>
      <c r="D52" s="44"/>
      <c r="E52" s="44"/>
      <c r="F52" s="172">
        <f t="shared" si="11"/>
        <v>319</v>
      </c>
      <c r="G52" s="187">
        <f t="shared" si="17"/>
        <v>268</v>
      </c>
      <c r="H52" s="176">
        <f t="shared" si="18"/>
        <v>-17200</v>
      </c>
      <c r="I52" s="176">
        <f t="shared" si="12"/>
        <v>16700</v>
      </c>
      <c r="J52" s="172">
        <f t="shared" si="13"/>
        <v>-232</v>
      </c>
      <c r="K52" s="177">
        <f t="shared" si="14"/>
        <v>87</v>
      </c>
    </row>
    <row r="53" spans="2:11" x14ac:dyDescent="0.35">
      <c r="B53" s="154">
        <f>B52+100</f>
        <v>16800</v>
      </c>
      <c r="C53" s="185">
        <f t="shared" si="16"/>
        <v>319</v>
      </c>
      <c r="D53" s="44"/>
      <c r="E53" s="44"/>
      <c r="F53" s="172">
        <f t="shared" si="11"/>
        <v>319</v>
      </c>
      <c r="G53" s="187">
        <f t="shared" si="17"/>
        <v>268</v>
      </c>
      <c r="H53" s="176">
        <f t="shared" si="18"/>
        <v>-17200</v>
      </c>
      <c r="I53" s="176">
        <f t="shared" si="12"/>
        <v>16800</v>
      </c>
      <c r="J53" s="172">
        <f t="shared" si="13"/>
        <v>-132</v>
      </c>
      <c r="K53" s="177">
        <f t="shared" si="14"/>
        <v>187</v>
      </c>
    </row>
    <row r="54" spans="2:11" x14ac:dyDescent="0.35">
      <c r="B54" s="5">
        <f>B53+100</f>
        <v>16900</v>
      </c>
      <c r="C54" s="185">
        <f t="shared" si="16"/>
        <v>319</v>
      </c>
      <c r="D54" s="44"/>
      <c r="E54" s="44"/>
      <c r="F54" s="172">
        <f t="shared" si="11"/>
        <v>319</v>
      </c>
      <c r="G54" s="187">
        <f t="shared" si="17"/>
        <v>268</v>
      </c>
      <c r="H54" s="176">
        <f t="shared" si="18"/>
        <v>-17200</v>
      </c>
      <c r="I54" s="176">
        <f t="shared" si="12"/>
        <v>16900</v>
      </c>
      <c r="J54" s="172">
        <f t="shared" si="13"/>
        <v>-32</v>
      </c>
      <c r="K54" s="177">
        <f t="shared" si="14"/>
        <v>287</v>
      </c>
    </row>
    <row r="55" spans="2:11" x14ac:dyDescent="0.35">
      <c r="B55" s="5">
        <f t="shared" ref="B55:B64" si="19">B54+100</f>
        <v>17000</v>
      </c>
      <c r="C55" s="185">
        <f t="shared" si="16"/>
        <v>319</v>
      </c>
      <c r="D55" s="44"/>
      <c r="E55" s="44"/>
      <c r="F55" s="172">
        <f t="shared" si="11"/>
        <v>319</v>
      </c>
      <c r="G55" s="187">
        <f t="shared" si="17"/>
        <v>268</v>
      </c>
      <c r="H55" s="176">
        <f t="shared" si="18"/>
        <v>-17200</v>
      </c>
      <c r="I55" s="176">
        <f t="shared" si="12"/>
        <v>17000</v>
      </c>
      <c r="J55" s="172">
        <f t="shared" si="13"/>
        <v>68</v>
      </c>
      <c r="K55" s="177">
        <f t="shared" si="14"/>
        <v>387</v>
      </c>
    </row>
    <row r="56" spans="2:11" x14ac:dyDescent="0.35">
      <c r="B56" s="5">
        <f t="shared" si="19"/>
        <v>17100</v>
      </c>
      <c r="C56" s="185">
        <f t="shared" si="16"/>
        <v>319</v>
      </c>
      <c r="D56" s="44"/>
      <c r="E56" s="44"/>
      <c r="F56" s="172">
        <f t="shared" si="11"/>
        <v>319</v>
      </c>
      <c r="G56" s="187">
        <f t="shared" si="17"/>
        <v>268</v>
      </c>
      <c r="H56" s="176">
        <f t="shared" si="18"/>
        <v>-17200</v>
      </c>
      <c r="I56" s="176">
        <f t="shared" si="12"/>
        <v>17100</v>
      </c>
      <c r="J56" s="172">
        <f t="shared" si="13"/>
        <v>168</v>
      </c>
      <c r="K56" s="177">
        <f t="shared" si="14"/>
        <v>487</v>
      </c>
    </row>
    <row r="57" spans="2:11" x14ac:dyDescent="0.35">
      <c r="B57" s="5">
        <f t="shared" si="19"/>
        <v>17200</v>
      </c>
      <c r="C57" s="185">
        <f t="shared" si="16"/>
        <v>319</v>
      </c>
      <c r="D57" s="44"/>
      <c r="E57" s="44"/>
      <c r="F57" s="172">
        <f t="shared" si="11"/>
        <v>319</v>
      </c>
      <c r="G57" s="187">
        <f t="shared" si="17"/>
        <v>268</v>
      </c>
      <c r="H57" s="44"/>
      <c r="I57" s="44"/>
      <c r="J57" s="172">
        <f t="shared" si="13"/>
        <v>268</v>
      </c>
      <c r="K57" s="177">
        <f t="shared" si="14"/>
        <v>587</v>
      </c>
    </row>
    <row r="58" spans="2:11" x14ac:dyDescent="0.35">
      <c r="B58" s="5">
        <f t="shared" si="19"/>
        <v>17300</v>
      </c>
      <c r="C58" s="185">
        <f t="shared" si="16"/>
        <v>319</v>
      </c>
      <c r="D58" s="176">
        <f>-B58</f>
        <v>-17300</v>
      </c>
      <c r="E58" s="176">
        <f>C44</f>
        <v>17200</v>
      </c>
      <c r="F58" s="172">
        <f t="shared" si="11"/>
        <v>219</v>
      </c>
      <c r="G58" s="187">
        <f t="shared" si="17"/>
        <v>268</v>
      </c>
      <c r="H58" s="44"/>
      <c r="I58" s="44"/>
      <c r="J58" s="172">
        <f t="shared" si="13"/>
        <v>268</v>
      </c>
      <c r="K58" s="177">
        <f t="shared" si="14"/>
        <v>487</v>
      </c>
    </row>
    <row r="59" spans="2:11" x14ac:dyDescent="0.35">
      <c r="B59" s="5">
        <f t="shared" si="19"/>
        <v>17400</v>
      </c>
      <c r="C59" s="185">
        <f t="shared" si="16"/>
        <v>319</v>
      </c>
      <c r="D59" s="176">
        <f t="shared" ref="D59:D64" si="20">-B59</f>
        <v>-17400</v>
      </c>
      <c r="E59" s="176">
        <f>E58</f>
        <v>17200</v>
      </c>
      <c r="F59" s="172">
        <f t="shared" si="11"/>
        <v>119</v>
      </c>
      <c r="G59" s="187">
        <f t="shared" si="17"/>
        <v>268</v>
      </c>
      <c r="H59" s="44"/>
      <c r="I59" s="44"/>
      <c r="J59" s="172">
        <f t="shared" si="13"/>
        <v>268</v>
      </c>
      <c r="K59" s="177">
        <f t="shared" si="14"/>
        <v>387</v>
      </c>
    </row>
    <row r="60" spans="2:11" x14ac:dyDescent="0.35">
      <c r="B60" s="5">
        <f>B59+100</f>
        <v>17500</v>
      </c>
      <c r="C60" s="185">
        <f t="shared" si="16"/>
        <v>319</v>
      </c>
      <c r="D60" s="176">
        <f t="shared" si="20"/>
        <v>-17500</v>
      </c>
      <c r="E60" s="176">
        <f t="shared" ref="E60:E64" si="21">E59</f>
        <v>17200</v>
      </c>
      <c r="F60" s="172">
        <f t="shared" si="11"/>
        <v>19</v>
      </c>
      <c r="G60" s="187">
        <f t="shared" si="17"/>
        <v>268</v>
      </c>
      <c r="H60" s="44"/>
      <c r="I60" s="44"/>
      <c r="J60" s="172">
        <f t="shared" si="13"/>
        <v>268</v>
      </c>
      <c r="K60" s="177">
        <f t="shared" si="14"/>
        <v>287</v>
      </c>
    </row>
    <row r="61" spans="2:11" x14ac:dyDescent="0.35">
      <c r="B61" s="5">
        <f t="shared" si="19"/>
        <v>17600</v>
      </c>
      <c r="C61" s="185">
        <f t="shared" si="16"/>
        <v>319</v>
      </c>
      <c r="D61" s="176">
        <f t="shared" si="20"/>
        <v>-17600</v>
      </c>
      <c r="E61" s="176">
        <f t="shared" si="21"/>
        <v>17200</v>
      </c>
      <c r="F61" s="172">
        <f t="shared" si="11"/>
        <v>-81</v>
      </c>
      <c r="G61" s="187">
        <f t="shared" si="17"/>
        <v>268</v>
      </c>
      <c r="H61" s="44"/>
      <c r="I61" s="44"/>
      <c r="J61" s="172">
        <f t="shared" si="13"/>
        <v>268</v>
      </c>
      <c r="K61" s="177">
        <f t="shared" si="14"/>
        <v>187</v>
      </c>
    </row>
    <row r="62" spans="2:11" x14ac:dyDescent="0.35">
      <c r="B62" s="5">
        <f t="shared" si="19"/>
        <v>17700</v>
      </c>
      <c r="C62" s="185">
        <f t="shared" si="16"/>
        <v>319</v>
      </c>
      <c r="D62" s="176">
        <f t="shared" si="20"/>
        <v>-17700</v>
      </c>
      <c r="E62" s="176">
        <f t="shared" si="21"/>
        <v>17200</v>
      </c>
      <c r="F62" s="172">
        <f t="shared" si="11"/>
        <v>-181</v>
      </c>
      <c r="G62" s="187">
        <f t="shared" si="17"/>
        <v>268</v>
      </c>
      <c r="H62" s="44"/>
      <c r="I62" s="44"/>
      <c r="J62" s="172">
        <f t="shared" si="13"/>
        <v>268</v>
      </c>
      <c r="K62" s="177">
        <f t="shared" si="14"/>
        <v>87</v>
      </c>
    </row>
    <row r="63" spans="2:11" x14ac:dyDescent="0.35">
      <c r="B63" s="5">
        <f t="shared" si="19"/>
        <v>17800</v>
      </c>
      <c r="C63" s="185">
        <f t="shared" si="16"/>
        <v>319</v>
      </c>
      <c r="D63" s="176">
        <f t="shared" si="20"/>
        <v>-17800</v>
      </c>
      <c r="E63" s="176">
        <f t="shared" si="21"/>
        <v>17200</v>
      </c>
      <c r="F63" s="172">
        <f t="shared" si="11"/>
        <v>-281</v>
      </c>
      <c r="G63" s="187">
        <f t="shared" si="17"/>
        <v>268</v>
      </c>
      <c r="H63" s="44"/>
      <c r="I63" s="44"/>
      <c r="J63" s="172">
        <f t="shared" si="13"/>
        <v>268</v>
      </c>
      <c r="K63" s="177">
        <f t="shared" si="14"/>
        <v>-13</v>
      </c>
    </row>
    <row r="64" spans="2:11" ht="15" thickBot="1" x14ac:dyDescent="0.4">
      <c r="B64" s="8">
        <f t="shared" si="19"/>
        <v>17900</v>
      </c>
      <c r="C64" s="185">
        <f t="shared" si="16"/>
        <v>319</v>
      </c>
      <c r="D64" s="176">
        <f t="shared" si="20"/>
        <v>-17900</v>
      </c>
      <c r="E64" s="176">
        <f t="shared" si="21"/>
        <v>17200</v>
      </c>
      <c r="F64" s="172">
        <f t="shared" si="11"/>
        <v>-381</v>
      </c>
      <c r="G64" s="187">
        <f t="shared" si="17"/>
        <v>268</v>
      </c>
      <c r="H64" s="46"/>
      <c r="I64" s="46"/>
      <c r="J64" s="172">
        <f t="shared" si="13"/>
        <v>268</v>
      </c>
      <c r="K64" s="177">
        <f t="shared" si="14"/>
        <v>-113</v>
      </c>
    </row>
    <row r="65" spans="3:11" x14ac:dyDescent="0.35">
      <c r="C65" s="4"/>
      <c r="D65" s="4"/>
      <c r="E65" s="4"/>
      <c r="F65" s="4"/>
      <c r="G65" s="4"/>
      <c r="H65" s="4"/>
      <c r="I65" s="4"/>
      <c r="J65" s="4"/>
      <c r="K65" s="4"/>
    </row>
    <row r="66" spans="3:11" x14ac:dyDescent="0.35">
      <c r="C66" s="4"/>
      <c r="D66" s="4"/>
      <c r="E66" s="4"/>
      <c r="F66" s="4"/>
      <c r="G66" s="4"/>
      <c r="H66" s="4"/>
      <c r="I66" s="4"/>
      <c r="J66" s="4"/>
      <c r="K66" s="4"/>
    </row>
    <row r="67" spans="3:11" x14ac:dyDescent="0.35">
      <c r="C67" s="4"/>
      <c r="D67" s="4"/>
      <c r="E67" s="4"/>
      <c r="F67" s="4"/>
      <c r="G67" s="4"/>
      <c r="H67" s="4"/>
      <c r="I67" s="4"/>
      <c r="J67" s="4"/>
      <c r="K67" s="4"/>
    </row>
    <row r="68" spans="3:11" x14ac:dyDescent="0.35">
      <c r="C68" s="4"/>
      <c r="D68" s="4"/>
      <c r="E68" s="4"/>
      <c r="F68" s="4"/>
      <c r="G68" s="4"/>
      <c r="H68" s="4"/>
      <c r="I68" s="4"/>
      <c r="J68" s="4"/>
      <c r="K68" s="4"/>
    </row>
  </sheetData>
  <mergeCells count="4">
    <mergeCell ref="C15:F15"/>
    <mergeCell ref="G15:J15"/>
    <mergeCell ref="C47:F47"/>
    <mergeCell ref="G47:J47"/>
  </mergeCell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2:S33"/>
  <sheetViews>
    <sheetView workbookViewId="0">
      <selection activeCell="J7" sqref="J7"/>
    </sheetView>
  </sheetViews>
  <sheetFormatPr defaultRowHeight="14.5" x14ac:dyDescent="0.35"/>
  <cols>
    <col min="1" max="1" width="5.54296875" customWidth="1"/>
  </cols>
  <sheetData>
    <row r="2" spans="2:19" x14ac:dyDescent="0.35">
      <c r="B2" s="1" t="s">
        <v>326</v>
      </c>
    </row>
    <row r="3" spans="2:19" x14ac:dyDescent="0.35">
      <c r="B3" s="1" t="s">
        <v>347</v>
      </c>
      <c r="D3" s="60" t="s">
        <v>350</v>
      </c>
    </row>
    <row r="4" spans="2:19" x14ac:dyDescent="0.35">
      <c r="B4" t="s">
        <v>327</v>
      </c>
    </row>
    <row r="5" spans="2:19" x14ac:dyDescent="0.35">
      <c r="B5" t="s">
        <v>328</v>
      </c>
    </row>
    <row r="6" spans="2:19" x14ac:dyDescent="0.35">
      <c r="B6" t="s">
        <v>329</v>
      </c>
    </row>
    <row r="8" spans="2:19" x14ac:dyDescent="0.35">
      <c r="B8" t="s">
        <v>330</v>
      </c>
    </row>
    <row r="9" spans="2:19" x14ac:dyDescent="0.35">
      <c r="B9" s="25"/>
    </row>
    <row r="10" spans="2:19" ht="29" x14ac:dyDescent="0.35">
      <c r="C10" s="10" t="s">
        <v>27</v>
      </c>
      <c r="D10" s="24" t="s">
        <v>41</v>
      </c>
      <c r="E10" s="10" t="s">
        <v>348</v>
      </c>
      <c r="F10" s="24" t="s">
        <v>349</v>
      </c>
    </row>
    <row r="11" spans="2:19" x14ac:dyDescent="0.35">
      <c r="B11" s="12"/>
      <c r="C11" s="13" t="s">
        <v>28</v>
      </c>
      <c r="D11" s="14" t="s">
        <v>43</v>
      </c>
      <c r="E11" s="27" t="s">
        <v>28</v>
      </c>
      <c r="F11" s="14" t="s">
        <v>43</v>
      </c>
      <c r="R11" t="s">
        <v>584</v>
      </c>
    </row>
    <row r="12" spans="2:19" x14ac:dyDescent="0.35">
      <c r="B12" s="5" t="s">
        <v>29</v>
      </c>
      <c r="C12" s="15" t="s">
        <v>31</v>
      </c>
      <c r="D12" s="16" t="s">
        <v>31</v>
      </c>
      <c r="E12" s="137" t="s">
        <v>30</v>
      </c>
      <c r="F12" s="16" t="s">
        <v>30</v>
      </c>
      <c r="R12" t="s">
        <v>583</v>
      </c>
    </row>
    <row r="13" spans="2:19" x14ac:dyDescent="0.35">
      <c r="B13" s="5" t="s">
        <v>32</v>
      </c>
      <c r="C13" s="15">
        <f>Straddle!C12</f>
        <v>17200</v>
      </c>
      <c r="D13" s="15">
        <f>C13</f>
        <v>17200</v>
      </c>
      <c r="E13" s="137">
        <v>17700</v>
      </c>
      <c r="F13" s="16">
        <v>16700</v>
      </c>
      <c r="R13" t="s">
        <v>416</v>
      </c>
      <c r="S13">
        <f>E13-C13</f>
        <v>500</v>
      </c>
    </row>
    <row r="14" spans="2:19" x14ac:dyDescent="0.35">
      <c r="B14" s="5" t="s">
        <v>33</v>
      </c>
      <c r="C14" s="15">
        <f>Straddle!C13</f>
        <v>319</v>
      </c>
      <c r="D14" s="15">
        <f>Straddle!D13</f>
        <v>268</v>
      </c>
      <c r="E14" s="137">
        <v>99</v>
      </c>
      <c r="F14" s="16">
        <v>128</v>
      </c>
      <c r="R14" t="s">
        <v>418</v>
      </c>
      <c r="S14" s="1">
        <f>C14+D14-E14-F14</f>
        <v>360</v>
      </c>
    </row>
    <row r="15" spans="2:19" ht="15" thickBot="1" x14ac:dyDescent="0.4">
      <c r="B15" s="8" t="s">
        <v>34</v>
      </c>
      <c r="C15" s="15">
        <f>Straddle!C14</f>
        <v>17196</v>
      </c>
      <c r="D15" s="16"/>
      <c r="E15" s="20"/>
      <c r="F15" s="7"/>
      <c r="R15" t="s">
        <v>417</v>
      </c>
      <c r="S15">
        <f>S14-S13</f>
        <v>-140</v>
      </c>
    </row>
    <row r="16" spans="2:19" ht="29" x14ac:dyDescent="0.35">
      <c r="B16" s="12"/>
      <c r="C16" s="259" t="s">
        <v>10</v>
      </c>
      <c r="D16" s="260"/>
      <c r="E16" s="260"/>
      <c r="F16" s="269"/>
      <c r="G16" s="270" t="s">
        <v>18</v>
      </c>
      <c r="H16" s="260"/>
      <c r="I16" s="260"/>
      <c r="J16" s="260"/>
      <c r="K16" s="270" t="s">
        <v>0</v>
      </c>
      <c r="L16" s="260"/>
      <c r="M16" s="260"/>
      <c r="N16" s="260"/>
      <c r="O16" s="270" t="s">
        <v>14</v>
      </c>
      <c r="P16" s="260"/>
      <c r="Q16" s="260"/>
      <c r="R16" s="260"/>
      <c r="S16" s="220" t="s">
        <v>331</v>
      </c>
    </row>
    <row r="17" spans="2:19" ht="43.5" x14ac:dyDescent="0.35">
      <c r="B17" s="223" t="s">
        <v>5</v>
      </c>
      <c r="C17" s="88" t="s">
        <v>12</v>
      </c>
      <c r="D17" s="18" t="s">
        <v>7</v>
      </c>
      <c r="E17" s="18" t="s">
        <v>8</v>
      </c>
      <c r="F17" s="19" t="s">
        <v>35</v>
      </c>
      <c r="G17" s="17" t="s">
        <v>12</v>
      </c>
      <c r="H17" s="18" t="s">
        <v>7</v>
      </c>
      <c r="I17" s="18" t="s">
        <v>8</v>
      </c>
      <c r="J17" s="18" t="s">
        <v>35</v>
      </c>
      <c r="K17" s="17" t="s">
        <v>6</v>
      </c>
      <c r="L17" s="18" t="s">
        <v>7</v>
      </c>
      <c r="M17" s="18" t="s">
        <v>8</v>
      </c>
      <c r="N17" s="18" t="s">
        <v>35</v>
      </c>
      <c r="O17" s="17" t="s">
        <v>6</v>
      </c>
      <c r="P17" s="18" t="s">
        <v>7</v>
      </c>
      <c r="Q17" s="18" t="s">
        <v>8</v>
      </c>
      <c r="R17" s="18" t="s">
        <v>35</v>
      </c>
      <c r="S17" s="221"/>
    </row>
    <row r="18" spans="2:19" x14ac:dyDescent="0.35">
      <c r="B18" s="154">
        <f>Straddle!B17</f>
        <v>16400</v>
      </c>
      <c r="C18" s="185">
        <f>C14</f>
        <v>319</v>
      </c>
      <c r="D18" s="44"/>
      <c r="E18" s="44"/>
      <c r="F18" s="172">
        <f>C18+D18+E18</f>
        <v>319</v>
      </c>
      <c r="G18" s="187">
        <f>D14</f>
        <v>268</v>
      </c>
      <c r="H18" s="176">
        <f>-D13</f>
        <v>-17200</v>
      </c>
      <c r="I18" s="176">
        <f>B18</f>
        <v>16400</v>
      </c>
      <c r="J18" s="172">
        <f>G18+H18+I18</f>
        <v>-532</v>
      </c>
      <c r="K18" s="187">
        <f>-E14</f>
        <v>-99</v>
      </c>
      <c r="L18" s="44"/>
      <c r="M18" s="44"/>
      <c r="N18" s="172">
        <f>K18+L18+M18</f>
        <v>-99</v>
      </c>
      <c r="O18" s="187">
        <f>-F14</f>
        <v>-128</v>
      </c>
      <c r="P18" s="176">
        <f>-B18</f>
        <v>-16400</v>
      </c>
      <c r="Q18" s="176">
        <f>F13</f>
        <v>16700</v>
      </c>
      <c r="R18" s="172">
        <f>O18+P18+Q18</f>
        <v>172</v>
      </c>
      <c r="S18" s="180">
        <f>F18+J18+N18+R18</f>
        <v>-140</v>
      </c>
    </row>
    <row r="19" spans="2:19" x14ac:dyDescent="0.35">
      <c r="B19" s="154">
        <f>B18+100</f>
        <v>16500</v>
      </c>
      <c r="C19" s="185">
        <f>C18</f>
        <v>319</v>
      </c>
      <c r="D19" s="44"/>
      <c r="E19" s="44"/>
      <c r="F19" s="172">
        <f t="shared" ref="F19:F33" si="0">C19+D19+E19</f>
        <v>319</v>
      </c>
      <c r="G19" s="187">
        <f>G18</f>
        <v>268</v>
      </c>
      <c r="H19" s="176">
        <f>H18</f>
        <v>-17200</v>
      </c>
      <c r="I19" s="176">
        <f t="shared" ref="I19:I25" si="1">B19</f>
        <v>16500</v>
      </c>
      <c r="J19" s="172">
        <f t="shared" ref="J19:J33" si="2">G19+H19+I19</f>
        <v>-432</v>
      </c>
      <c r="K19" s="187">
        <f>K18</f>
        <v>-99</v>
      </c>
      <c r="L19" s="44"/>
      <c r="M19" s="44"/>
      <c r="N19" s="172">
        <f t="shared" ref="N19:N33" si="3">K19+L19+M19</f>
        <v>-99</v>
      </c>
      <c r="O19" s="187">
        <f>O18</f>
        <v>-128</v>
      </c>
      <c r="P19" s="176">
        <f t="shared" ref="P19:P20" si="4">-B19</f>
        <v>-16500</v>
      </c>
      <c r="Q19" s="176">
        <f>Q18</f>
        <v>16700</v>
      </c>
      <c r="R19" s="172">
        <f t="shared" ref="R19:R33" si="5">O19+P19+Q19</f>
        <v>72</v>
      </c>
      <c r="S19" s="180">
        <f t="shared" ref="S19:S33" si="6">F19+J19+N19+R19</f>
        <v>-140</v>
      </c>
    </row>
    <row r="20" spans="2:19" x14ac:dyDescent="0.35">
      <c r="B20" s="154">
        <f t="shared" ref="B20:B21" si="7">B19+100</f>
        <v>16600</v>
      </c>
      <c r="C20" s="185">
        <f t="shared" ref="C20:C33" si="8">C19</f>
        <v>319</v>
      </c>
      <c r="D20" s="44"/>
      <c r="E20" s="44"/>
      <c r="F20" s="172">
        <f t="shared" si="0"/>
        <v>319</v>
      </c>
      <c r="G20" s="187">
        <f t="shared" ref="G20:H33" si="9">G19</f>
        <v>268</v>
      </c>
      <c r="H20" s="176">
        <f t="shared" si="9"/>
        <v>-17200</v>
      </c>
      <c r="I20" s="176">
        <f t="shared" si="1"/>
        <v>16600</v>
      </c>
      <c r="J20" s="172">
        <f t="shared" si="2"/>
        <v>-332</v>
      </c>
      <c r="K20" s="187">
        <f t="shared" ref="K20:K33" si="10">K19</f>
        <v>-99</v>
      </c>
      <c r="L20" s="44"/>
      <c r="M20" s="44"/>
      <c r="N20" s="172">
        <f t="shared" si="3"/>
        <v>-99</v>
      </c>
      <c r="O20" s="187">
        <f t="shared" ref="O20:O33" si="11">O19</f>
        <v>-128</v>
      </c>
      <c r="P20" s="176">
        <f t="shared" si="4"/>
        <v>-16600</v>
      </c>
      <c r="Q20" s="176">
        <f>Q19</f>
        <v>16700</v>
      </c>
      <c r="R20" s="172">
        <f t="shared" si="5"/>
        <v>-28</v>
      </c>
      <c r="S20" s="180">
        <f t="shared" si="6"/>
        <v>-140</v>
      </c>
    </row>
    <row r="21" spans="2:19" x14ac:dyDescent="0.35">
      <c r="B21" s="154">
        <f t="shared" si="7"/>
        <v>16700</v>
      </c>
      <c r="C21" s="185">
        <f t="shared" si="8"/>
        <v>319</v>
      </c>
      <c r="D21" s="44"/>
      <c r="E21" s="44"/>
      <c r="F21" s="172">
        <f t="shared" si="0"/>
        <v>319</v>
      </c>
      <c r="G21" s="187">
        <f t="shared" si="9"/>
        <v>268</v>
      </c>
      <c r="H21" s="176">
        <f t="shared" si="9"/>
        <v>-17200</v>
      </c>
      <c r="I21" s="176">
        <f t="shared" si="1"/>
        <v>16700</v>
      </c>
      <c r="J21" s="172">
        <f t="shared" si="2"/>
        <v>-232</v>
      </c>
      <c r="K21" s="187">
        <f t="shared" si="10"/>
        <v>-99</v>
      </c>
      <c r="L21" s="44"/>
      <c r="M21" s="44"/>
      <c r="N21" s="172">
        <f t="shared" si="3"/>
        <v>-99</v>
      </c>
      <c r="O21" s="187">
        <f t="shared" si="11"/>
        <v>-128</v>
      </c>
      <c r="P21" s="44"/>
      <c r="Q21" s="44"/>
      <c r="R21" s="172">
        <f t="shared" si="5"/>
        <v>-128</v>
      </c>
      <c r="S21" s="180">
        <f t="shared" si="6"/>
        <v>-140</v>
      </c>
    </row>
    <row r="22" spans="2:19" x14ac:dyDescent="0.35">
      <c r="B22" s="154">
        <f>B21+100</f>
        <v>16800</v>
      </c>
      <c r="C22" s="185">
        <f t="shared" si="8"/>
        <v>319</v>
      </c>
      <c r="D22" s="44"/>
      <c r="E22" s="44"/>
      <c r="F22" s="172">
        <f t="shared" si="0"/>
        <v>319</v>
      </c>
      <c r="G22" s="187">
        <f t="shared" si="9"/>
        <v>268</v>
      </c>
      <c r="H22" s="176">
        <f t="shared" si="9"/>
        <v>-17200</v>
      </c>
      <c r="I22" s="176">
        <f t="shared" si="1"/>
        <v>16800</v>
      </c>
      <c r="J22" s="172">
        <f t="shared" si="2"/>
        <v>-132</v>
      </c>
      <c r="K22" s="187">
        <f t="shared" si="10"/>
        <v>-99</v>
      </c>
      <c r="L22" s="44"/>
      <c r="M22" s="44"/>
      <c r="N22" s="172">
        <f t="shared" si="3"/>
        <v>-99</v>
      </c>
      <c r="O22" s="187">
        <f t="shared" si="11"/>
        <v>-128</v>
      </c>
      <c r="P22" s="44"/>
      <c r="Q22" s="44"/>
      <c r="R22" s="172">
        <f t="shared" si="5"/>
        <v>-128</v>
      </c>
      <c r="S22" s="180">
        <f t="shared" si="6"/>
        <v>-40</v>
      </c>
    </row>
    <row r="23" spans="2:19" x14ac:dyDescent="0.35">
      <c r="B23" s="5">
        <f>B22+100</f>
        <v>16900</v>
      </c>
      <c r="C23" s="185">
        <f t="shared" si="8"/>
        <v>319</v>
      </c>
      <c r="D23" s="44"/>
      <c r="E23" s="44"/>
      <c r="F23" s="172">
        <f t="shared" si="0"/>
        <v>319</v>
      </c>
      <c r="G23" s="187">
        <f t="shared" si="9"/>
        <v>268</v>
      </c>
      <c r="H23" s="176">
        <f t="shared" si="9"/>
        <v>-17200</v>
      </c>
      <c r="I23" s="176">
        <f t="shared" si="1"/>
        <v>16900</v>
      </c>
      <c r="J23" s="172">
        <f t="shared" si="2"/>
        <v>-32</v>
      </c>
      <c r="K23" s="187">
        <f t="shared" si="10"/>
        <v>-99</v>
      </c>
      <c r="L23" s="44"/>
      <c r="M23" s="44"/>
      <c r="N23" s="172">
        <f t="shared" si="3"/>
        <v>-99</v>
      </c>
      <c r="O23" s="187">
        <f t="shared" si="11"/>
        <v>-128</v>
      </c>
      <c r="P23" s="44"/>
      <c r="Q23" s="44"/>
      <c r="R23" s="172">
        <f t="shared" si="5"/>
        <v>-128</v>
      </c>
      <c r="S23" s="180">
        <f t="shared" si="6"/>
        <v>60</v>
      </c>
    </row>
    <row r="24" spans="2:19" x14ac:dyDescent="0.35">
      <c r="B24" s="5">
        <f t="shared" ref="B24:B33" si="12">B23+100</f>
        <v>17000</v>
      </c>
      <c r="C24" s="185">
        <f t="shared" si="8"/>
        <v>319</v>
      </c>
      <c r="D24" s="44"/>
      <c r="E24" s="44"/>
      <c r="F24" s="172">
        <f t="shared" si="0"/>
        <v>319</v>
      </c>
      <c r="G24" s="187">
        <f t="shared" si="9"/>
        <v>268</v>
      </c>
      <c r="H24" s="176">
        <f t="shared" si="9"/>
        <v>-17200</v>
      </c>
      <c r="I24" s="176">
        <f t="shared" si="1"/>
        <v>17000</v>
      </c>
      <c r="J24" s="172">
        <f t="shared" si="2"/>
        <v>68</v>
      </c>
      <c r="K24" s="187">
        <f t="shared" si="10"/>
        <v>-99</v>
      </c>
      <c r="L24" s="44"/>
      <c r="M24" s="44"/>
      <c r="N24" s="172">
        <f t="shared" si="3"/>
        <v>-99</v>
      </c>
      <c r="O24" s="187">
        <f t="shared" si="11"/>
        <v>-128</v>
      </c>
      <c r="P24" s="44"/>
      <c r="Q24" s="44"/>
      <c r="R24" s="172">
        <f t="shared" si="5"/>
        <v>-128</v>
      </c>
      <c r="S24" s="180">
        <f t="shared" si="6"/>
        <v>160</v>
      </c>
    </row>
    <row r="25" spans="2:19" x14ac:dyDescent="0.35">
      <c r="B25" s="5">
        <f t="shared" si="12"/>
        <v>17100</v>
      </c>
      <c r="C25" s="185">
        <f t="shared" si="8"/>
        <v>319</v>
      </c>
      <c r="D25" s="44"/>
      <c r="E25" s="44"/>
      <c r="F25" s="172">
        <f t="shared" si="0"/>
        <v>319</v>
      </c>
      <c r="G25" s="187">
        <f t="shared" si="9"/>
        <v>268</v>
      </c>
      <c r="H25" s="176">
        <f t="shared" si="9"/>
        <v>-17200</v>
      </c>
      <c r="I25" s="176">
        <f t="shared" si="1"/>
        <v>17100</v>
      </c>
      <c r="J25" s="172">
        <f t="shared" si="2"/>
        <v>168</v>
      </c>
      <c r="K25" s="187">
        <f t="shared" si="10"/>
        <v>-99</v>
      </c>
      <c r="L25" s="44"/>
      <c r="M25" s="44"/>
      <c r="N25" s="172">
        <f t="shared" si="3"/>
        <v>-99</v>
      </c>
      <c r="O25" s="187">
        <f t="shared" si="11"/>
        <v>-128</v>
      </c>
      <c r="P25" s="44"/>
      <c r="Q25" s="44"/>
      <c r="R25" s="172">
        <f t="shared" si="5"/>
        <v>-128</v>
      </c>
      <c r="S25" s="180">
        <f t="shared" si="6"/>
        <v>260</v>
      </c>
    </row>
    <row r="26" spans="2:19" x14ac:dyDescent="0.35">
      <c r="B26" s="5">
        <f t="shared" si="12"/>
        <v>17200</v>
      </c>
      <c r="C26" s="185">
        <f t="shared" si="8"/>
        <v>319</v>
      </c>
      <c r="D26" s="44"/>
      <c r="E26" s="44"/>
      <c r="F26" s="172">
        <f t="shared" si="0"/>
        <v>319</v>
      </c>
      <c r="G26" s="187">
        <f t="shared" si="9"/>
        <v>268</v>
      </c>
      <c r="H26" s="44"/>
      <c r="I26" s="44"/>
      <c r="J26" s="172">
        <f t="shared" si="2"/>
        <v>268</v>
      </c>
      <c r="K26" s="187">
        <f t="shared" si="10"/>
        <v>-99</v>
      </c>
      <c r="L26" s="44"/>
      <c r="M26" s="44"/>
      <c r="N26" s="172">
        <f t="shared" si="3"/>
        <v>-99</v>
      </c>
      <c r="O26" s="187">
        <f t="shared" si="11"/>
        <v>-128</v>
      </c>
      <c r="P26" s="44"/>
      <c r="Q26" s="44"/>
      <c r="R26" s="172">
        <f t="shared" si="5"/>
        <v>-128</v>
      </c>
      <c r="S26" s="180">
        <f t="shared" si="6"/>
        <v>360</v>
      </c>
    </row>
    <row r="27" spans="2:19" x14ac:dyDescent="0.35">
      <c r="B27" s="5">
        <f t="shared" si="12"/>
        <v>17300</v>
      </c>
      <c r="C27" s="185">
        <f t="shared" si="8"/>
        <v>319</v>
      </c>
      <c r="D27" s="176">
        <f>-B27</f>
        <v>-17300</v>
      </c>
      <c r="E27" s="176">
        <f>C13</f>
        <v>17200</v>
      </c>
      <c r="F27" s="172">
        <f t="shared" si="0"/>
        <v>219</v>
      </c>
      <c r="G27" s="187">
        <f t="shared" si="9"/>
        <v>268</v>
      </c>
      <c r="H27" s="44"/>
      <c r="I27" s="44"/>
      <c r="J27" s="172">
        <f t="shared" si="2"/>
        <v>268</v>
      </c>
      <c r="K27" s="187">
        <f t="shared" si="10"/>
        <v>-99</v>
      </c>
      <c r="L27" s="44"/>
      <c r="M27" s="44"/>
      <c r="N27" s="172">
        <f t="shared" si="3"/>
        <v>-99</v>
      </c>
      <c r="O27" s="187">
        <f t="shared" si="11"/>
        <v>-128</v>
      </c>
      <c r="P27" s="44"/>
      <c r="Q27" s="44"/>
      <c r="R27" s="172">
        <f t="shared" si="5"/>
        <v>-128</v>
      </c>
      <c r="S27" s="180">
        <f t="shared" si="6"/>
        <v>260</v>
      </c>
    </row>
    <row r="28" spans="2:19" x14ac:dyDescent="0.35">
      <c r="B28" s="5">
        <f t="shared" si="12"/>
        <v>17400</v>
      </c>
      <c r="C28" s="185">
        <f t="shared" si="8"/>
        <v>319</v>
      </c>
      <c r="D28" s="176">
        <f t="shared" ref="D28:D33" si="13">-B28</f>
        <v>-17400</v>
      </c>
      <c r="E28" s="176">
        <f>E27</f>
        <v>17200</v>
      </c>
      <c r="F28" s="172">
        <f t="shared" si="0"/>
        <v>119</v>
      </c>
      <c r="G28" s="187">
        <f t="shared" si="9"/>
        <v>268</v>
      </c>
      <c r="H28" s="44"/>
      <c r="I28" s="44"/>
      <c r="J28" s="172">
        <f t="shared" si="2"/>
        <v>268</v>
      </c>
      <c r="K28" s="187">
        <f t="shared" si="10"/>
        <v>-99</v>
      </c>
      <c r="L28" s="44"/>
      <c r="M28" s="44"/>
      <c r="N28" s="172">
        <f t="shared" si="3"/>
        <v>-99</v>
      </c>
      <c r="O28" s="187">
        <f t="shared" si="11"/>
        <v>-128</v>
      </c>
      <c r="P28" s="44"/>
      <c r="Q28" s="44"/>
      <c r="R28" s="172">
        <f t="shared" si="5"/>
        <v>-128</v>
      </c>
      <c r="S28" s="180">
        <f t="shared" si="6"/>
        <v>160</v>
      </c>
    </row>
    <row r="29" spans="2:19" x14ac:dyDescent="0.35">
      <c r="B29" s="5">
        <f>B28+100</f>
        <v>17500</v>
      </c>
      <c r="C29" s="185">
        <f t="shared" si="8"/>
        <v>319</v>
      </c>
      <c r="D29" s="176">
        <f t="shared" si="13"/>
        <v>-17500</v>
      </c>
      <c r="E29" s="176">
        <f t="shared" ref="E29:E33" si="14">E28</f>
        <v>17200</v>
      </c>
      <c r="F29" s="172">
        <f t="shared" si="0"/>
        <v>19</v>
      </c>
      <c r="G29" s="187">
        <f t="shared" si="9"/>
        <v>268</v>
      </c>
      <c r="H29" s="44"/>
      <c r="I29" s="44"/>
      <c r="J29" s="172">
        <f t="shared" si="2"/>
        <v>268</v>
      </c>
      <c r="K29" s="187">
        <f t="shared" si="10"/>
        <v>-99</v>
      </c>
      <c r="L29" s="44"/>
      <c r="M29" s="44"/>
      <c r="N29" s="172">
        <f t="shared" si="3"/>
        <v>-99</v>
      </c>
      <c r="O29" s="187">
        <f t="shared" si="11"/>
        <v>-128</v>
      </c>
      <c r="P29" s="44"/>
      <c r="Q29" s="44"/>
      <c r="R29" s="172">
        <f t="shared" si="5"/>
        <v>-128</v>
      </c>
      <c r="S29" s="180">
        <f t="shared" si="6"/>
        <v>60</v>
      </c>
    </row>
    <row r="30" spans="2:19" x14ac:dyDescent="0.35">
      <c r="B30" s="5">
        <f t="shared" si="12"/>
        <v>17600</v>
      </c>
      <c r="C30" s="185">
        <f t="shared" si="8"/>
        <v>319</v>
      </c>
      <c r="D30" s="176">
        <f t="shared" si="13"/>
        <v>-17600</v>
      </c>
      <c r="E30" s="176">
        <f t="shared" si="14"/>
        <v>17200</v>
      </c>
      <c r="F30" s="172">
        <f t="shared" si="0"/>
        <v>-81</v>
      </c>
      <c r="G30" s="187">
        <f t="shared" si="9"/>
        <v>268</v>
      </c>
      <c r="H30" s="44"/>
      <c r="I30" s="44"/>
      <c r="J30" s="172">
        <f t="shared" si="2"/>
        <v>268</v>
      </c>
      <c r="K30" s="187">
        <f t="shared" si="10"/>
        <v>-99</v>
      </c>
      <c r="L30" s="44"/>
      <c r="M30" s="44"/>
      <c r="N30" s="172">
        <f t="shared" si="3"/>
        <v>-99</v>
      </c>
      <c r="O30" s="187">
        <f t="shared" si="11"/>
        <v>-128</v>
      </c>
      <c r="P30" s="44"/>
      <c r="Q30" s="44"/>
      <c r="R30" s="172">
        <f t="shared" si="5"/>
        <v>-128</v>
      </c>
      <c r="S30" s="180">
        <f t="shared" si="6"/>
        <v>-40</v>
      </c>
    </row>
    <row r="31" spans="2:19" x14ac:dyDescent="0.35">
      <c r="B31" s="5">
        <f t="shared" si="12"/>
        <v>17700</v>
      </c>
      <c r="C31" s="185">
        <f t="shared" si="8"/>
        <v>319</v>
      </c>
      <c r="D31" s="176">
        <f t="shared" si="13"/>
        <v>-17700</v>
      </c>
      <c r="E31" s="176">
        <f t="shared" si="14"/>
        <v>17200</v>
      </c>
      <c r="F31" s="172">
        <f t="shared" si="0"/>
        <v>-181</v>
      </c>
      <c r="G31" s="187">
        <f t="shared" si="9"/>
        <v>268</v>
      </c>
      <c r="H31" s="44"/>
      <c r="I31" s="44"/>
      <c r="J31" s="172">
        <f t="shared" si="2"/>
        <v>268</v>
      </c>
      <c r="K31" s="187">
        <f t="shared" si="10"/>
        <v>-99</v>
      </c>
      <c r="L31" s="44"/>
      <c r="M31" s="44"/>
      <c r="N31" s="172">
        <f t="shared" si="3"/>
        <v>-99</v>
      </c>
      <c r="O31" s="187">
        <f t="shared" si="11"/>
        <v>-128</v>
      </c>
      <c r="P31" s="44"/>
      <c r="Q31" s="44"/>
      <c r="R31" s="172">
        <f t="shared" si="5"/>
        <v>-128</v>
      </c>
      <c r="S31" s="180">
        <f t="shared" si="6"/>
        <v>-140</v>
      </c>
    </row>
    <row r="32" spans="2:19" x14ac:dyDescent="0.35">
      <c r="B32" s="5">
        <f t="shared" si="12"/>
        <v>17800</v>
      </c>
      <c r="C32" s="185">
        <f t="shared" si="8"/>
        <v>319</v>
      </c>
      <c r="D32" s="176">
        <f t="shared" si="13"/>
        <v>-17800</v>
      </c>
      <c r="E32" s="176">
        <f t="shared" si="14"/>
        <v>17200</v>
      </c>
      <c r="F32" s="172">
        <f t="shared" si="0"/>
        <v>-281</v>
      </c>
      <c r="G32" s="187">
        <f t="shared" si="9"/>
        <v>268</v>
      </c>
      <c r="H32" s="44"/>
      <c r="I32" s="44"/>
      <c r="J32" s="172">
        <f t="shared" si="2"/>
        <v>268</v>
      </c>
      <c r="K32" s="187">
        <f t="shared" si="10"/>
        <v>-99</v>
      </c>
      <c r="L32" s="176">
        <f>-E13</f>
        <v>-17700</v>
      </c>
      <c r="M32" s="176">
        <f>B32</f>
        <v>17800</v>
      </c>
      <c r="N32" s="172">
        <f t="shared" si="3"/>
        <v>1</v>
      </c>
      <c r="O32" s="187">
        <f t="shared" si="11"/>
        <v>-128</v>
      </c>
      <c r="P32" s="44"/>
      <c r="Q32" s="44"/>
      <c r="R32" s="172">
        <f t="shared" si="5"/>
        <v>-128</v>
      </c>
      <c r="S32" s="180">
        <f t="shared" si="6"/>
        <v>-140</v>
      </c>
    </row>
    <row r="33" spans="2:19" ht="15" thickBot="1" x14ac:dyDescent="0.4">
      <c r="B33" s="8">
        <f t="shared" si="12"/>
        <v>17900</v>
      </c>
      <c r="C33" s="185">
        <f t="shared" si="8"/>
        <v>319</v>
      </c>
      <c r="D33" s="176">
        <f t="shared" si="13"/>
        <v>-17900</v>
      </c>
      <c r="E33" s="176">
        <f t="shared" si="14"/>
        <v>17200</v>
      </c>
      <c r="F33" s="172">
        <f t="shared" si="0"/>
        <v>-381</v>
      </c>
      <c r="G33" s="187">
        <f t="shared" si="9"/>
        <v>268</v>
      </c>
      <c r="H33" s="46"/>
      <c r="I33" s="46"/>
      <c r="J33" s="172">
        <f t="shared" si="2"/>
        <v>268</v>
      </c>
      <c r="K33" s="187">
        <f t="shared" si="10"/>
        <v>-99</v>
      </c>
      <c r="L33" s="215">
        <f>L32</f>
        <v>-17700</v>
      </c>
      <c r="M33" s="176">
        <f>B33</f>
        <v>17900</v>
      </c>
      <c r="N33" s="172">
        <f t="shared" si="3"/>
        <v>101</v>
      </c>
      <c r="O33" s="187">
        <f t="shared" si="11"/>
        <v>-128</v>
      </c>
      <c r="P33" s="46"/>
      <c r="Q33" s="46"/>
      <c r="R33" s="172">
        <f t="shared" si="5"/>
        <v>-128</v>
      </c>
      <c r="S33" s="180">
        <f t="shared" si="6"/>
        <v>-140</v>
      </c>
    </row>
  </sheetData>
  <mergeCells count="4">
    <mergeCell ref="C16:F16"/>
    <mergeCell ref="G16:J16"/>
    <mergeCell ref="K16:N16"/>
    <mergeCell ref="O16:R16"/>
  </mergeCells>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2:L65"/>
  <sheetViews>
    <sheetView topLeftCell="A18" workbookViewId="0">
      <selection activeCell="K32" sqref="K32"/>
    </sheetView>
  </sheetViews>
  <sheetFormatPr defaultRowHeight="14.5" x14ac:dyDescent="0.35"/>
  <cols>
    <col min="1" max="1" width="4.7265625" customWidth="1"/>
    <col min="3" max="3" width="10" customWidth="1"/>
    <col min="4" max="4" width="9.81640625" customWidth="1"/>
    <col min="12" max="12" width="14.54296875" customWidth="1"/>
  </cols>
  <sheetData>
    <row r="2" spans="2:12" x14ac:dyDescent="0.35">
      <c r="B2" s="1" t="s">
        <v>60</v>
      </c>
    </row>
    <row r="4" spans="2:12" x14ac:dyDescent="0.35">
      <c r="B4" t="s">
        <v>53</v>
      </c>
    </row>
    <row r="6" spans="2:12" x14ac:dyDescent="0.35">
      <c r="B6" s="9" t="s">
        <v>23</v>
      </c>
    </row>
    <row r="7" spans="2:12" x14ac:dyDescent="0.35">
      <c r="B7" t="s">
        <v>54</v>
      </c>
      <c r="E7" s="25" t="s">
        <v>61</v>
      </c>
    </row>
    <row r="8" spans="2:12" x14ac:dyDescent="0.35">
      <c r="B8" s="25" t="s">
        <v>55</v>
      </c>
      <c r="E8" s="25" t="s">
        <v>62</v>
      </c>
    </row>
    <row r="9" spans="2:12" ht="29" x14ac:dyDescent="0.35">
      <c r="C9" s="10" t="s">
        <v>26</v>
      </c>
      <c r="D9" s="11" t="s">
        <v>42</v>
      </c>
    </row>
    <row r="10" spans="2:12" x14ac:dyDescent="0.35">
      <c r="B10" s="12"/>
      <c r="C10" s="13" t="s">
        <v>28</v>
      </c>
      <c r="D10" s="14" t="s">
        <v>43</v>
      </c>
    </row>
    <row r="11" spans="2:12" x14ac:dyDescent="0.35">
      <c r="B11" s="5" t="s">
        <v>29</v>
      </c>
      <c r="C11" s="15" t="s">
        <v>30</v>
      </c>
      <c r="D11" s="16" t="s">
        <v>30</v>
      </c>
    </row>
    <row r="12" spans="2:12" x14ac:dyDescent="0.35">
      <c r="B12" s="5" t="s">
        <v>32</v>
      </c>
      <c r="C12" s="15">
        <v>17600</v>
      </c>
      <c r="D12" s="16">
        <v>16800</v>
      </c>
    </row>
    <row r="13" spans="2:12" x14ac:dyDescent="0.35">
      <c r="B13" s="5" t="s">
        <v>33</v>
      </c>
      <c r="C13" s="15">
        <v>129</v>
      </c>
      <c r="D13" s="16">
        <v>145</v>
      </c>
      <c r="J13" t="s">
        <v>417</v>
      </c>
      <c r="K13" s="1">
        <f>-C13-D13</f>
        <v>-274</v>
      </c>
    </row>
    <row r="14" spans="2:12" ht="15" thickBot="1" x14ac:dyDescent="0.4">
      <c r="B14" s="8" t="s">
        <v>34</v>
      </c>
      <c r="C14" s="15">
        <f>Straddle!C14</f>
        <v>17196</v>
      </c>
      <c r="D14" s="16"/>
    </row>
    <row r="15" spans="2:12" x14ac:dyDescent="0.35">
      <c r="B15" s="12"/>
      <c r="C15" s="259" t="s">
        <v>0</v>
      </c>
      <c r="D15" s="260"/>
      <c r="E15" s="260"/>
      <c r="F15" s="269"/>
      <c r="G15" s="270" t="s">
        <v>14</v>
      </c>
      <c r="H15" s="260"/>
      <c r="I15" s="260"/>
      <c r="J15" s="269"/>
      <c r="K15" s="169"/>
    </row>
    <row r="16" spans="2:12" ht="32.25" customHeight="1" x14ac:dyDescent="0.35">
      <c r="B16" s="17" t="s">
        <v>5</v>
      </c>
      <c r="C16" s="88" t="s">
        <v>6</v>
      </c>
      <c r="D16" s="18" t="s">
        <v>7</v>
      </c>
      <c r="E16" s="18" t="s">
        <v>8</v>
      </c>
      <c r="F16" s="19" t="s">
        <v>35</v>
      </c>
      <c r="G16" s="17" t="s">
        <v>6</v>
      </c>
      <c r="H16" s="18" t="s">
        <v>7</v>
      </c>
      <c r="I16" s="18" t="s">
        <v>8</v>
      </c>
      <c r="J16" s="19" t="s">
        <v>35</v>
      </c>
      <c r="K16" s="170" t="s">
        <v>36</v>
      </c>
      <c r="L16" s="3"/>
    </row>
    <row r="17" spans="2:12" x14ac:dyDescent="0.35">
      <c r="B17" s="154">
        <v>16500</v>
      </c>
      <c r="C17" s="185">
        <f>-C13</f>
        <v>-129</v>
      </c>
      <c r="D17" s="44"/>
      <c r="E17" s="44"/>
      <c r="F17" s="172">
        <f>C17+D17+E17</f>
        <v>-129</v>
      </c>
      <c r="G17" s="187">
        <f>-D13</f>
        <v>-145</v>
      </c>
      <c r="H17" s="176">
        <f>-B17</f>
        <v>-16500</v>
      </c>
      <c r="I17" s="176">
        <f>D12</f>
        <v>16800</v>
      </c>
      <c r="J17" s="172">
        <f>G17+H17+I17</f>
        <v>155</v>
      </c>
      <c r="K17" s="180">
        <f>F17+J17</f>
        <v>26</v>
      </c>
      <c r="L17" s="4"/>
    </row>
    <row r="18" spans="2:12" x14ac:dyDescent="0.35">
      <c r="B18" s="154">
        <f>B17+100</f>
        <v>16600</v>
      </c>
      <c r="C18" s="185">
        <f>C17</f>
        <v>-129</v>
      </c>
      <c r="D18" s="44"/>
      <c r="E18" s="44"/>
      <c r="F18" s="172">
        <f t="shared" ref="F18:F32" si="0">C18+D18+E18</f>
        <v>-129</v>
      </c>
      <c r="G18" s="187">
        <f>G17</f>
        <v>-145</v>
      </c>
      <c r="H18" s="176">
        <f t="shared" ref="H18:H19" si="1">-B18</f>
        <v>-16600</v>
      </c>
      <c r="I18" s="176">
        <f>I17</f>
        <v>16800</v>
      </c>
      <c r="J18" s="172">
        <f t="shared" ref="J18:J32" si="2">G18+H18+I18</f>
        <v>55</v>
      </c>
      <c r="K18" s="180">
        <f t="shared" ref="K18:K32" si="3">F18+J18</f>
        <v>-74</v>
      </c>
      <c r="L18" s="4"/>
    </row>
    <row r="19" spans="2:12" x14ac:dyDescent="0.35">
      <c r="B19" s="154">
        <f t="shared" ref="B19" si="4">B18+100</f>
        <v>16700</v>
      </c>
      <c r="C19" s="185">
        <f t="shared" ref="C19:C32" si="5">C18</f>
        <v>-129</v>
      </c>
      <c r="D19" s="44"/>
      <c r="E19" s="44"/>
      <c r="F19" s="172">
        <f t="shared" si="0"/>
        <v>-129</v>
      </c>
      <c r="G19" s="187">
        <f t="shared" ref="G19:G32" si="6">G18</f>
        <v>-145</v>
      </c>
      <c r="H19" s="176">
        <f t="shared" si="1"/>
        <v>-16700</v>
      </c>
      <c r="I19" s="176">
        <f>I18</f>
        <v>16800</v>
      </c>
      <c r="J19" s="172">
        <f t="shared" si="2"/>
        <v>-45</v>
      </c>
      <c r="K19" s="180">
        <f t="shared" si="3"/>
        <v>-174</v>
      </c>
      <c r="L19" s="4"/>
    </row>
    <row r="20" spans="2:12" x14ac:dyDescent="0.35">
      <c r="B20" s="154">
        <f>B19+100</f>
        <v>16800</v>
      </c>
      <c r="C20" s="185">
        <f t="shared" si="5"/>
        <v>-129</v>
      </c>
      <c r="D20" s="44"/>
      <c r="E20" s="44"/>
      <c r="F20" s="172">
        <f t="shared" si="0"/>
        <v>-129</v>
      </c>
      <c r="G20" s="187">
        <f t="shared" si="6"/>
        <v>-145</v>
      </c>
      <c r="H20" s="44"/>
      <c r="I20" s="44"/>
      <c r="J20" s="172">
        <f t="shared" si="2"/>
        <v>-145</v>
      </c>
      <c r="K20" s="180">
        <f t="shared" si="3"/>
        <v>-274</v>
      </c>
      <c r="L20" s="4"/>
    </row>
    <row r="21" spans="2:12" x14ac:dyDescent="0.35">
      <c r="B21" s="154">
        <f>B20+100</f>
        <v>16900</v>
      </c>
      <c r="C21" s="185">
        <f t="shared" si="5"/>
        <v>-129</v>
      </c>
      <c r="D21" s="44"/>
      <c r="E21" s="44"/>
      <c r="F21" s="172">
        <f t="shared" si="0"/>
        <v>-129</v>
      </c>
      <c r="G21" s="187">
        <f t="shared" si="6"/>
        <v>-145</v>
      </c>
      <c r="H21" s="44"/>
      <c r="I21" s="44"/>
      <c r="J21" s="172">
        <f t="shared" si="2"/>
        <v>-145</v>
      </c>
      <c r="K21" s="180">
        <f t="shared" si="3"/>
        <v>-274</v>
      </c>
      <c r="L21" s="4"/>
    </row>
    <row r="22" spans="2:12" x14ac:dyDescent="0.35">
      <c r="B22" s="5">
        <f>B21+100</f>
        <v>17000</v>
      </c>
      <c r="C22" s="185">
        <f t="shared" si="5"/>
        <v>-129</v>
      </c>
      <c r="D22" s="44"/>
      <c r="E22" s="44"/>
      <c r="F22" s="172">
        <f t="shared" si="0"/>
        <v>-129</v>
      </c>
      <c r="G22" s="187">
        <f t="shared" si="6"/>
        <v>-145</v>
      </c>
      <c r="H22" s="44"/>
      <c r="I22" s="44"/>
      <c r="J22" s="172">
        <f t="shared" si="2"/>
        <v>-145</v>
      </c>
      <c r="K22" s="180">
        <f t="shared" si="3"/>
        <v>-274</v>
      </c>
      <c r="L22" s="4"/>
    </row>
    <row r="23" spans="2:12" x14ac:dyDescent="0.35">
      <c r="B23" s="5">
        <f t="shared" ref="B23:B32" si="7">B22+100</f>
        <v>17100</v>
      </c>
      <c r="C23" s="185">
        <f t="shared" si="5"/>
        <v>-129</v>
      </c>
      <c r="D23" s="44"/>
      <c r="E23" s="44"/>
      <c r="F23" s="172">
        <f t="shared" si="0"/>
        <v>-129</v>
      </c>
      <c r="G23" s="187">
        <f t="shared" si="6"/>
        <v>-145</v>
      </c>
      <c r="H23" s="44"/>
      <c r="I23" s="44"/>
      <c r="J23" s="172">
        <f t="shared" si="2"/>
        <v>-145</v>
      </c>
      <c r="K23" s="180">
        <f t="shared" si="3"/>
        <v>-274</v>
      </c>
      <c r="L23" s="4"/>
    </row>
    <row r="24" spans="2:12" x14ac:dyDescent="0.35">
      <c r="B24" s="5">
        <f t="shared" si="7"/>
        <v>17200</v>
      </c>
      <c r="C24" s="185">
        <f t="shared" si="5"/>
        <v>-129</v>
      </c>
      <c r="D24" s="44"/>
      <c r="E24" s="44"/>
      <c r="F24" s="172">
        <f t="shared" si="0"/>
        <v>-129</v>
      </c>
      <c r="G24" s="187">
        <f t="shared" si="6"/>
        <v>-145</v>
      </c>
      <c r="H24" s="44"/>
      <c r="I24" s="44"/>
      <c r="J24" s="172">
        <f t="shared" si="2"/>
        <v>-145</v>
      </c>
      <c r="K24" s="180">
        <f t="shared" si="3"/>
        <v>-274</v>
      </c>
      <c r="L24" s="4"/>
    </row>
    <row r="25" spans="2:12" x14ac:dyDescent="0.35">
      <c r="B25" s="5">
        <f t="shared" si="7"/>
        <v>17300</v>
      </c>
      <c r="C25" s="185">
        <f t="shared" si="5"/>
        <v>-129</v>
      </c>
      <c r="D25" s="44"/>
      <c r="E25" s="44"/>
      <c r="F25" s="172">
        <f t="shared" si="0"/>
        <v>-129</v>
      </c>
      <c r="G25" s="187">
        <f t="shared" si="6"/>
        <v>-145</v>
      </c>
      <c r="H25" s="44"/>
      <c r="I25" s="44"/>
      <c r="J25" s="172">
        <f t="shared" si="2"/>
        <v>-145</v>
      </c>
      <c r="K25" s="180">
        <f t="shared" si="3"/>
        <v>-274</v>
      </c>
      <c r="L25" s="4"/>
    </row>
    <row r="26" spans="2:12" x14ac:dyDescent="0.35">
      <c r="B26" s="5">
        <f t="shared" si="7"/>
        <v>17400</v>
      </c>
      <c r="C26" s="185">
        <f t="shared" si="5"/>
        <v>-129</v>
      </c>
      <c r="D26" s="44"/>
      <c r="E26" s="44"/>
      <c r="F26" s="172">
        <f t="shared" si="0"/>
        <v>-129</v>
      </c>
      <c r="G26" s="187">
        <f t="shared" si="6"/>
        <v>-145</v>
      </c>
      <c r="H26" s="44"/>
      <c r="I26" s="44"/>
      <c r="J26" s="172">
        <f t="shared" si="2"/>
        <v>-145</v>
      </c>
      <c r="K26" s="180">
        <f t="shared" si="3"/>
        <v>-274</v>
      </c>
      <c r="L26" s="4"/>
    </row>
    <row r="27" spans="2:12" x14ac:dyDescent="0.35">
      <c r="B27" s="5">
        <f>B26+100</f>
        <v>17500</v>
      </c>
      <c r="C27" s="185">
        <f t="shared" si="5"/>
        <v>-129</v>
      </c>
      <c r="D27" s="44"/>
      <c r="E27" s="44"/>
      <c r="F27" s="172">
        <f t="shared" si="0"/>
        <v>-129</v>
      </c>
      <c r="G27" s="187">
        <f t="shared" si="6"/>
        <v>-145</v>
      </c>
      <c r="H27" s="44"/>
      <c r="I27" s="44"/>
      <c r="J27" s="172">
        <f t="shared" si="2"/>
        <v>-145</v>
      </c>
      <c r="K27" s="180">
        <f t="shared" si="3"/>
        <v>-274</v>
      </c>
      <c r="L27" s="4"/>
    </row>
    <row r="28" spans="2:12" x14ac:dyDescent="0.35">
      <c r="B28" s="5">
        <f>B27+100</f>
        <v>17600</v>
      </c>
      <c r="C28" s="185">
        <f t="shared" si="5"/>
        <v>-129</v>
      </c>
      <c r="D28" s="44"/>
      <c r="E28" s="44"/>
      <c r="F28" s="172">
        <f t="shared" si="0"/>
        <v>-129</v>
      </c>
      <c r="G28" s="187">
        <f t="shared" si="6"/>
        <v>-145</v>
      </c>
      <c r="H28" s="44"/>
      <c r="I28" s="44"/>
      <c r="J28" s="172">
        <f t="shared" si="2"/>
        <v>-145</v>
      </c>
      <c r="K28" s="180">
        <f t="shared" si="3"/>
        <v>-274</v>
      </c>
      <c r="L28" s="4"/>
    </row>
    <row r="29" spans="2:12" x14ac:dyDescent="0.35">
      <c r="B29" s="5">
        <f t="shared" si="7"/>
        <v>17700</v>
      </c>
      <c r="C29" s="185">
        <f t="shared" si="5"/>
        <v>-129</v>
      </c>
      <c r="D29" s="176">
        <f>-C12</f>
        <v>-17600</v>
      </c>
      <c r="E29" s="176">
        <f>B29</f>
        <v>17700</v>
      </c>
      <c r="F29" s="172">
        <f t="shared" si="0"/>
        <v>-29</v>
      </c>
      <c r="G29" s="187">
        <f t="shared" si="6"/>
        <v>-145</v>
      </c>
      <c r="H29" s="44"/>
      <c r="I29" s="44"/>
      <c r="J29" s="172">
        <f t="shared" si="2"/>
        <v>-145</v>
      </c>
      <c r="K29" s="180">
        <f t="shared" si="3"/>
        <v>-174</v>
      </c>
      <c r="L29" s="4"/>
    </row>
    <row r="30" spans="2:12" x14ac:dyDescent="0.35">
      <c r="B30" s="5">
        <f t="shared" si="7"/>
        <v>17800</v>
      </c>
      <c r="C30" s="185">
        <f t="shared" si="5"/>
        <v>-129</v>
      </c>
      <c r="D30" s="176">
        <f>D29</f>
        <v>-17600</v>
      </c>
      <c r="E30" s="176">
        <f t="shared" ref="E30:E32" si="8">B30</f>
        <v>17800</v>
      </c>
      <c r="F30" s="172">
        <f t="shared" si="0"/>
        <v>71</v>
      </c>
      <c r="G30" s="187">
        <f t="shared" si="6"/>
        <v>-145</v>
      </c>
      <c r="H30" s="44"/>
      <c r="I30" s="44"/>
      <c r="J30" s="172">
        <f t="shared" si="2"/>
        <v>-145</v>
      </c>
      <c r="K30" s="180">
        <f t="shared" si="3"/>
        <v>-74</v>
      </c>
      <c r="L30" s="4"/>
    </row>
    <row r="31" spans="2:12" x14ac:dyDescent="0.35">
      <c r="B31" s="5">
        <f t="shared" si="7"/>
        <v>17900</v>
      </c>
      <c r="C31" s="185">
        <f t="shared" si="5"/>
        <v>-129</v>
      </c>
      <c r="D31" s="176">
        <f t="shared" ref="D31:D32" si="9">D30</f>
        <v>-17600</v>
      </c>
      <c r="E31" s="176">
        <f t="shared" si="8"/>
        <v>17900</v>
      </c>
      <c r="F31" s="172">
        <f t="shared" si="0"/>
        <v>171</v>
      </c>
      <c r="G31" s="187">
        <f t="shared" si="6"/>
        <v>-145</v>
      </c>
      <c r="H31" s="44"/>
      <c r="I31" s="44"/>
      <c r="J31" s="172">
        <f t="shared" si="2"/>
        <v>-145</v>
      </c>
      <c r="K31" s="180">
        <f t="shared" si="3"/>
        <v>26</v>
      </c>
      <c r="L31" s="4"/>
    </row>
    <row r="32" spans="2:12" ht="15" thickBot="1" x14ac:dyDescent="0.4">
      <c r="B32" s="8">
        <f t="shared" si="7"/>
        <v>18000</v>
      </c>
      <c r="C32" s="185">
        <f t="shared" si="5"/>
        <v>-129</v>
      </c>
      <c r="D32" s="176">
        <f t="shared" si="9"/>
        <v>-17600</v>
      </c>
      <c r="E32" s="176">
        <f t="shared" si="8"/>
        <v>18000</v>
      </c>
      <c r="F32" s="172">
        <f t="shared" si="0"/>
        <v>271</v>
      </c>
      <c r="G32" s="187">
        <f t="shared" si="6"/>
        <v>-145</v>
      </c>
      <c r="H32" s="46"/>
      <c r="I32" s="46"/>
      <c r="J32" s="172">
        <f t="shared" si="2"/>
        <v>-145</v>
      </c>
      <c r="K32" s="180">
        <f t="shared" si="3"/>
        <v>126</v>
      </c>
      <c r="L32" s="4"/>
    </row>
    <row r="35" spans="2:11" x14ac:dyDescent="0.35">
      <c r="B35" s="1" t="s">
        <v>63</v>
      </c>
    </row>
    <row r="37" spans="2:11" x14ac:dyDescent="0.35">
      <c r="B37" t="s">
        <v>57</v>
      </c>
    </row>
    <row r="39" spans="2:11" x14ac:dyDescent="0.35">
      <c r="B39" s="9" t="s">
        <v>23</v>
      </c>
    </row>
    <row r="40" spans="2:11" x14ac:dyDescent="0.35">
      <c r="B40" t="s">
        <v>58</v>
      </c>
    </row>
    <row r="41" spans="2:11" x14ac:dyDescent="0.35">
      <c r="B41" s="25" t="s">
        <v>59</v>
      </c>
      <c r="F41" s="25" t="s">
        <v>64</v>
      </c>
    </row>
    <row r="42" spans="2:11" ht="29" x14ac:dyDescent="0.35">
      <c r="C42" s="10" t="s">
        <v>27</v>
      </c>
      <c r="D42" s="10" t="s">
        <v>41</v>
      </c>
      <c r="F42" s="26"/>
    </row>
    <row r="43" spans="2:11" x14ac:dyDescent="0.35">
      <c r="B43" s="12"/>
      <c r="C43" s="13" t="s">
        <v>28</v>
      </c>
      <c r="D43" s="14" t="s">
        <v>43</v>
      </c>
    </row>
    <row r="44" spans="2:11" x14ac:dyDescent="0.35">
      <c r="B44" s="5" t="s">
        <v>29</v>
      </c>
      <c r="C44" s="15" t="s">
        <v>31</v>
      </c>
      <c r="D44" s="16" t="s">
        <v>31</v>
      </c>
    </row>
    <row r="45" spans="2:11" x14ac:dyDescent="0.35">
      <c r="B45" s="5" t="s">
        <v>32</v>
      </c>
      <c r="C45" s="15">
        <f>C12</f>
        <v>17600</v>
      </c>
      <c r="D45" s="15">
        <f>D12</f>
        <v>16800</v>
      </c>
    </row>
    <row r="46" spans="2:11" x14ac:dyDescent="0.35">
      <c r="B46" s="5" t="s">
        <v>33</v>
      </c>
      <c r="C46" s="15">
        <f>C13</f>
        <v>129</v>
      </c>
      <c r="D46" s="15">
        <f>D13</f>
        <v>145</v>
      </c>
      <c r="J46" t="s">
        <v>418</v>
      </c>
      <c r="K46" s="1">
        <f>C46+D46</f>
        <v>274</v>
      </c>
    </row>
    <row r="47" spans="2:11" ht="15" thickBot="1" x14ac:dyDescent="0.4">
      <c r="B47" s="5" t="s">
        <v>34</v>
      </c>
      <c r="C47" s="15">
        <f>C14</f>
        <v>17196</v>
      </c>
      <c r="D47" s="16"/>
    </row>
    <row r="48" spans="2:11" x14ac:dyDescent="0.35">
      <c r="B48" s="12"/>
      <c r="C48" s="259" t="s">
        <v>10</v>
      </c>
      <c r="D48" s="260"/>
      <c r="E48" s="260"/>
      <c r="F48" s="269"/>
      <c r="G48" s="270" t="s">
        <v>18</v>
      </c>
      <c r="H48" s="260"/>
      <c r="I48" s="260"/>
      <c r="J48" s="269"/>
      <c r="K48" s="162"/>
    </row>
    <row r="49" spans="2:12" ht="43.5" x14ac:dyDescent="0.35">
      <c r="B49" s="17" t="s">
        <v>5</v>
      </c>
      <c r="C49" s="88" t="s">
        <v>12</v>
      </c>
      <c r="D49" s="18" t="s">
        <v>7</v>
      </c>
      <c r="E49" s="18" t="s">
        <v>8</v>
      </c>
      <c r="F49" s="19" t="s">
        <v>35</v>
      </c>
      <c r="G49" s="17" t="s">
        <v>12</v>
      </c>
      <c r="H49" s="18" t="s">
        <v>7</v>
      </c>
      <c r="I49" s="18" t="s">
        <v>8</v>
      </c>
      <c r="J49" s="19" t="s">
        <v>35</v>
      </c>
      <c r="K49" s="89" t="s">
        <v>36</v>
      </c>
      <c r="L49" s="3"/>
    </row>
    <row r="50" spans="2:12" x14ac:dyDescent="0.35">
      <c r="B50" s="154">
        <f>B17</f>
        <v>16500</v>
      </c>
      <c r="C50" s="185">
        <f>C46</f>
        <v>129</v>
      </c>
      <c r="D50" s="44"/>
      <c r="E50" s="44"/>
      <c r="F50" s="172">
        <f>C50+D50+E50</f>
        <v>129</v>
      </c>
      <c r="G50" s="187">
        <f>D46</f>
        <v>145</v>
      </c>
      <c r="H50" s="176">
        <f>-D45</f>
        <v>-16800</v>
      </c>
      <c r="I50" s="176">
        <f>B50</f>
        <v>16500</v>
      </c>
      <c r="J50" s="172">
        <f>G50+H50+I50</f>
        <v>-155</v>
      </c>
      <c r="K50" s="177">
        <f>F50+J50</f>
        <v>-26</v>
      </c>
      <c r="L50" t="s">
        <v>86</v>
      </c>
    </row>
    <row r="51" spans="2:12" x14ac:dyDescent="0.35">
      <c r="B51" s="154">
        <f>B50+100</f>
        <v>16600</v>
      </c>
      <c r="C51" s="185">
        <f>C50</f>
        <v>129</v>
      </c>
      <c r="D51" s="44"/>
      <c r="E51" s="44"/>
      <c r="F51" s="172">
        <f t="shared" ref="F51:F65" si="10">C51+D51+E51</f>
        <v>129</v>
      </c>
      <c r="G51" s="187">
        <f>G50</f>
        <v>145</v>
      </c>
      <c r="H51" s="176">
        <f>H50</f>
        <v>-16800</v>
      </c>
      <c r="I51" s="176">
        <f t="shared" ref="I51:I52" si="11">B51</f>
        <v>16600</v>
      </c>
      <c r="J51" s="172">
        <f t="shared" ref="J51:J65" si="12">G51+H51+I51</f>
        <v>-55</v>
      </c>
      <c r="K51" s="177">
        <f t="shared" ref="K51:K65" si="13">F51+J51</f>
        <v>74</v>
      </c>
    </row>
    <row r="52" spans="2:12" x14ac:dyDescent="0.35">
      <c r="B52" s="154">
        <f t="shared" ref="B52:B53" si="14">B51+100</f>
        <v>16700</v>
      </c>
      <c r="C52" s="185">
        <f t="shared" ref="C52:C65" si="15">C51</f>
        <v>129</v>
      </c>
      <c r="D52" s="44"/>
      <c r="E52" s="44"/>
      <c r="F52" s="172">
        <f t="shared" si="10"/>
        <v>129</v>
      </c>
      <c r="G52" s="187">
        <f t="shared" ref="G52:G65" si="16">G51</f>
        <v>145</v>
      </c>
      <c r="H52" s="176">
        <f>H51</f>
        <v>-16800</v>
      </c>
      <c r="I52" s="176">
        <f t="shared" si="11"/>
        <v>16700</v>
      </c>
      <c r="J52" s="172">
        <f t="shared" si="12"/>
        <v>45</v>
      </c>
      <c r="K52" s="177">
        <f t="shared" si="13"/>
        <v>174</v>
      </c>
    </row>
    <row r="53" spans="2:12" x14ac:dyDescent="0.35">
      <c r="B53" s="154">
        <f t="shared" si="14"/>
        <v>16800</v>
      </c>
      <c r="C53" s="185">
        <f t="shared" si="15"/>
        <v>129</v>
      </c>
      <c r="D53" s="44"/>
      <c r="E53" s="44"/>
      <c r="F53" s="172">
        <f t="shared" si="10"/>
        <v>129</v>
      </c>
      <c r="G53" s="187">
        <f t="shared" si="16"/>
        <v>145</v>
      </c>
      <c r="H53" s="44"/>
      <c r="I53" s="44"/>
      <c r="J53" s="172">
        <f t="shared" si="12"/>
        <v>145</v>
      </c>
      <c r="K53" s="177">
        <f t="shared" si="13"/>
        <v>274</v>
      </c>
    </row>
    <row r="54" spans="2:12" x14ac:dyDescent="0.35">
      <c r="B54" s="154">
        <f>B53+100</f>
        <v>16900</v>
      </c>
      <c r="C54" s="185">
        <f t="shared" si="15"/>
        <v>129</v>
      </c>
      <c r="D54" s="44"/>
      <c r="E54" s="44"/>
      <c r="F54" s="172">
        <f t="shared" si="10"/>
        <v>129</v>
      </c>
      <c r="G54" s="187">
        <f t="shared" si="16"/>
        <v>145</v>
      </c>
      <c r="H54" s="44"/>
      <c r="I54" s="44"/>
      <c r="J54" s="172">
        <f t="shared" si="12"/>
        <v>145</v>
      </c>
      <c r="K54" s="177">
        <f t="shared" si="13"/>
        <v>274</v>
      </c>
    </row>
    <row r="55" spans="2:12" x14ac:dyDescent="0.35">
      <c r="B55" s="5">
        <f>B54+100</f>
        <v>17000</v>
      </c>
      <c r="C55" s="185">
        <f t="shared" si="15"/>
        <v>129</v>
      </c>
      <c r="D55" s="44"/>
      <c r="E55" s="44"/>
      <c r="F55" s="172">
        <f t="shared" si="10"/>
        <v>129</v>
      </c>
      <c r="G55" s="187">
        <f t="shared" si="16"/>
        <v>145</v>
      </c>
      <c r="H55" s="44"/>
      <c r="I55" s="44"/>
      <c r="J55" s="172">
        <f t="shared" si="12"/>
        <v>145</v>
      </c>
      <c r="K55" s="177">
        <f t="shared" si="13"/>
        <v>274</v>
      </c>
    </row>
    <row r="56" spans="2:12" x14ac:dyDescent="0.35">
      <c r="B56" s="5">
        <f t="shared" ref="B56:B65" si="17">B55+100</f>
        <v>17100</v>
      </c>
      <c r="C56" s="185">
        <f t="shared" si="15"/>
        <v>129</v>
      </c>
      <c r="D56" s="44"/>
      <c r="E56" s="44"/>
      <c r="F56" s="172">
        <f t="shared" si="10"/>
        <v>129</v>
      </c>
      <c r="G56" s="187">
        <f t="shared" si="16"/>
        <v>145</v>
      </c>
      <c r="H56" s="44"/>
      <c r="I56" s="44"/>
      <c r="J56" s="172">
        <f t="shared" si="12"/>
        <v>145</v>
      </c>
      <c r="K56" s="177">
        <f t="shared" si="13"/>
        <v>274</v>
      </c>
    </row>
    <row r="57" spans="2:12" x14ac:dyDescent="0.35">
      <c r="B57" s="5">
        <f t="shared" si="17"/>
        <v>17200</v>
      </c>
      <c r="C57" s="185">
        <f t="shared" si="15"/>
        <v>129</v>
      </c>
      <c r="D57" s="44"/>
      <c r="E57" s="44"/>
      <c r="F57" s="172">
        <f t="shared" si="10"/>
        <v>129</v>
      </c>
      <c r="G57" s="187">
        <f t="shared" si="16"/>
        <v>145</v>
      </c>
      <c r="H57" s="44"/>
      <c r="I57" s="44"/>
      <c r="J57" s="172">
        <f t="shared" si="12"/>
        <v>145</v>
      </c>
      <c r="K57" s="177">
        <f t="shared" si="13"/>
        <v>274</v>
      </c>
    </row>
    <row r="58" spans="2:12" x14ac:dyDescent="0.35">
      <c r="B58" s="5">
        <f t="shared" si="17"/>
        <v>17300</v>
      </c>
      <c r="C58" s="185">
        <f t="shared" si="15"/>
        <v>129</v>
      </c>
      <c r="D58" s="44"/>
      <c r="E58" s="44"/>
      <c r="F58" s="172">
        <f t="shared" si="10"/>
        <v>129</v>
      </c>
      <c r="G58" s="187">
        <f t="shared" si="16"/>
        <v>145</v>
      </c>
      <c r="H58" s="44"/>
      <c r="I58" s="44"/>
      <c r="J58" s="172">
        <f t="shared" si="12"/>
        <v>145</v>
      </c>
      <c r="K58" s="177">
        <f t="shared" si="13"/>
        <v>274</v>
      </c>
    </row>
    <row r="59" spans="2:12" x14ac:dyDescent="0.35">
      <c r="B59" s="5">
        <f t="shared" si="17"/>
        <v>17400</v>
      </c>
      <c r="C59" s="185">
        <f t="shared" si="15"/>
        <v>129</v>
      </c>
      <c r="D59" s="44"/>
      <c r="E59" s="44"/>
      <c r="F59" s="172">
        <f t="shared" si="10"/>
        <v>129</v>
      </c>
      <c r="G59" s="187">
        <f t="shared" si="16"/>
        <v>145</v>
      </c>
      <c r="H59" s="44"/>
      <c r="I59" s="44"/>
      <c r="J59" s="172">
        <f t="shared" si="12"/>
        <v>145</v>
      </c>
      <c r="K59" s="177">
        <f t="shared" si="13"/>
        <v>274</v>
      </c>
    </row>
    <row r="60" spans="2:12" x14ac:dyDescent="0.35">
      <c r="B60" s="5">
        <f t="shared" si="17"/>
        <v>17500</v>
      </c>
      <c r="C60" s="185">
        <f t="shared" si="15"/>
        <v>129</v>
      </c>
      <c r="D60" s="44"/>
      <c r="E60" s="44"/>
      <c r="F60" s="172">
        <f t="shared" si="10"/>
        <v>129</v>
      </c>
      <c r="G60" s="187">
        <f t="shared" si="16"/>
        <v>145</v>
      </c>
      <c r="H60" s="44"/>
      <c r="I60" s="44"/>
      <c r="J60" s="172">
        <f t="shared" si="12"/>
        <v>145</v>
      </c>
      <c r="K60" s="177">
        <f t="shared" si="13"/>
        <v>274</v>
      </c>
    </row>
    <row r="61" spans="2:12" x14ac:dyDescent="0.35">
      <c r="B61" s="5">
        <f>B60+100</f>
        <v>17600</v>
      </c>
      <c r="C61" s="185">
        <f t="shared" si="15"/>
        <v>129</v>
      </c>
      <c r="D61" s="44"/>
      <c r="E61" s="44"/>
      <c r="F61" s="172">
        <f t="shared" si="10"/>
        <v>129</v>
      </c>
      <c r="G61" s="187">
        <f t="shared" si="16"/>
        <v>145</v>
      </c>
      <c r="H61" s="44"/>
      <c r="I61" s="44"/>
      <c r="J61" s="172">
        <f t="shared" si="12"/>
        <v>145</v>
      </c>
      <c r="K61" s="177">
        <f t="shared" si="13"/>
        <v>274</v>
      </c>
    </row>
    <row r="62" spans="2:12" x14ac:dyDescent="0.35">
      <c r="B62" s="5">
        <f t="shared" si="17"/>
        <v>17700</v>
      </c>
      <c r="C62" s="185">
        <f t="shared" si="15"/>
        <v>129</v>
      </c>
      <c r="D62" s="176">
        <f>-B62</f>
        <v>-17700</v>
      </c>
      <c r="E62" s="176">
        <f>C45</f>
        <v>17600</v>
      </c>
      <c r="F62" s="172">
        <f t="shared" si="10"/>
        <v>29</v>
      </c>
      <c r="G62" s="187">
        <f t="shared" si="16"/>
        <v>145</v>
      </c>
      <c r="H62" s="44"/>
      <c r="I62" s="44"/>
      <c r="J62" s="172">
        <f t="shared" si="12"/>
        <v>145</v>
      </c>
      <c r="K62" s="177">
        <f t="shared" si="13"/>
        <v>174</v>
      </c>
    </row>
    <row r="63" spans="2:12" x14ac:dyDescent="0.35">
      <c r="B63" s="5">
        <f t="shared" si="17"/>
        <v>17800</v>
      </c>
      <c r="C63" s="185">
        <f t="shared" si="15"/>
        <v>129</v>
      </c>
      <c r="D63" s="176">
        <f t="shared" ref="D63:D65" si="18">-B63</f>
        <v>-17800</v>
      </c>
      <c r="E63" s="176">
        <f>E62</f>
        <v>17600</v>
      </c>
      <c r="F63" s="172">
        <f t="shared" si="10"/>
        <v>-71</v>
      </c>
      <c r="G63" s="187">
        <f t="shared" si="16"/>
        <v>145</v>
      </c>
      <c r="H63" s="44"/>
      <c r="I63" s="44"/>
      <c r="J63" s="172">
        <f t="shared" si="12"/>
        <v>145</v>
      </c>
      <c r="K63" s="177">
        <f t="shared" si="13"/>
        <v>74</v>
      </c>
    </row>
    <row r="64" spans="2:12" x14ac:dyDescent="0.35">
      <c r="B64" s="5">
        <f t="shared" si="17"/>
        <v>17900</v>
      </c>
      <c r="C64" s="185">
        <f t="shared" si="15"/>
        <v>129</v>
      </c>
      <c r="D64" s="176">
        <f t="shared" si="18"/>
        <v>-17900</v>
      </c>
      <c r="E64" s="176">
        <f t="shared" ref="E64:E65" si="19">E63</f>
        <v>17600</v>
      </c>
      <c r="F64" s="172">
        <f t="shared" si="10"/>
        <v>-171</v>
      </c>
      <c r="G64" s="187">
        <f t="shared" si="16"/>
        <v>145</v>
      </c>
      <c r="H64" s="44"/>
      <c r="I64" s="44"/>
      <c r="J64" s="172">
        <f t="shared" si="12"/>
        <v>145</v>
      </c>
      <c r="K64" s="177">
        <f t="shared" si="13"/>
        <v>-26</v>
      </c>
    </row>
    <row r="65" spans="2:11" ht="15" thickBot="1" x14ac:dyDescent="0.4">
      <c r="B65" s="8">
        <f t="shared" si="17"/>
        <v>18000</v>
      </c>
      <c r="C65" s="185">
        <f t="shared" si="15"/>
        <v>129</v>
      </c>
      <c r="D65" s="176">
        <f t="shared" si="18"/>
        <v>-18000</v>
      </c>
      <c r="E65" s="176">
        <f t="shared" si="19"/>
        <v>17600</v>
      </c>
      <c r="F65" s="172">
        <f t="shared" si="10"/>
        <v>-271</v>
      </c>
      <c r="G65" s="187">
        <f t="shared" si="16"/>
        <v>145</v>
      </c>
      <c r="H65" s="46"/>
      <c r="I65" s="46"/>
      <c r="J65" s="172">
        <f t="shared" si="12"/>
        <v>145</v>
      </c>
      <c r="K65" s="177">
        <f t="shared" si="13"/>
        <v>-126</v>
      </c>
    </row>
  </sheetData>
  <mergeCells count="4">
    <mergeCell ref="C15:F15"/>
    <mergeCell ref="G15:J15"/>
    <mergeCell ref="C48:F48"/>
    <mergeCell ref="G48:J48"/>
  </mergeCell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2:M36"/>
  <sheetViews>
    <sheetView topLeftCell="A5" workbookViewId="0">
      <selection activeCell="J17" sqref="J17"/>
    </sheetView>
  </sheetViews>
  <sheetFormatPr defaultRowHeight="14.5" x14ac:dyDescent="0.35"/>
  <cols>
    <col min="1" max="1" width="4.26953125" customWidth="1"/>
    <col min="2" max="2" width="12.7265625" customWidth="1"/>
    <col min="3" max="3" width="15" bestFit="1" customWidth="1"/>
    <col min="4" max="4" width="14.54296875" bestFit="1" customWidth="1"/>
    <col min="5" max="5" width="11.1796875" bestFit="1" customWidth="1"/>
    <col min="8" max="8" width="10.26953125" bestFit="1" customWidth="1"/>
  </cols>
  <sheetData>
    <row r="2" spans="2:12" x14ac:dyDescent="0.35">
      <c r="B2" s="1" t="s">
        <v>65</v>
      </c>
      <c r="F2" s="57" t="s">
        <v>585</v>
      </c>
      <c r="G2" s="57"/>
      <c r="H2" s="57"/>
      <c r="I2" s="57"/>
      <c r="J2" s="57"/>
    </row>
    <row r="4" spans="2:12" ht="23.5" x14ac:dyDescent="0.55000000000000004">
      <c r="B4" s="145" t="s">
        <v>586</v>
      </c>
    </row>
    <row r="6" spans="2:12" x14ac:dyDescent="0.35">
      <c r="B6" t="s">
        <v>66</v>
      </c>
    </row>
    <row r="7" spans="2:12" x14ac:dyDescent="0.35">
      <c r="B7" t="s">
        <v>67</v>
      </c>
      <c r="I7" t="s">
        <v>376</v>
      </c>
      <c r="J7">
        <v>950</v>
      </c>
    </row>
    <row r="8" spans="2:12" x14ac:dyDescent="0.35">
      <c r="B8" s="1" t="s">
        <v>87</v>
      </c>
      <c r="I8" t="s">
        <v>587</v>
      </c>
      <c r="J8">
        <v>1000</v>
      </c>
      <c r="K8">
        <v>20</v>
      </c>
    </row>
    <row r="9" spans="2:12" x14ac:dyDescent="0.35">
      <c r="B9" t="s">
        <v>68</v>
      </c>
      <c r="C9" t="s">
        <v>69</v>
      </c>
      <c r="D9">
        <v>1060</v>
      </c>
      <c r="I9" t="s">
        <v>588</v>
      </c>
    </row>
    <row r="10" spans="2:12" x14ac:dyDescent="0.35">
      <c r="B10" t="s">
        <v>70</v>
      </c>
      <c r="C10" t="s">
        <v>71</v>
      </c>
      <c r="I10" t="s">
        <v>589</v>
      </c>
      <c r="J10">
        <v>900</v>
      </c>
      <c r="K10">
        <v>5</v>
      </c>
    </row>
    <row r="11" spans="2:12" x14ac:dyDescent="0.35">
      <c r="C11" t="s">
        <v>3</v>
      </c>
      <c r="D11">
        <v>1120</v>
      </c>
      <c r="I11" t="s">
        <v>590</v>
      </c>
    </row>
    <row r="12" spans="2:12" x14ac:dyDescent="0.35">
      <c r="B12" t="s">
        <v>72</v>
      </c>
      <c r="D12">
        <v>24</v>
      </c>
    </row>
    <row r="13" spans="2:12" x14ac:dyDescent="0.35">
      <c r="D13" s="272" t="s">
        <v>73</v>
      </c>
      <c r="E13" s="272"/>
      <c r="F13" s="272"/>
      <c r="G13" s="272"/>
      <c r="K13" t="s">
        <v>591</v>
      </c>
      <c r="L13" t="s">
        <v>415</v>
      </c>
    </row>
    <row r="14" spans="2:12" x14ac:dyDescent="0.35">
      <c r="B14" s="13" t="s">
        <v>74</v>
      </c>
      <c r="C14" s="27" t="s">
        <v>75</v>
      </c>
      <c r="D14" s="273" t="s">
        <v>10</v>
      </c>
      <c r="E14" s="273"/>
      <c r="F14" s="273"/>
      <c r="G14" s="273"/>
      <c r="H14" s="27" t="s">
        <v>76</v>
      </c>
      <c r="K14" t="s">
        <v>592</v>
      </c>
      <c r="L14" t="s">
        <v>593</v>
      </c>
    </row>
    <row r="15" spans="2:12" ht="29" x14ac:dyDescent="0.35">
      <c r="B15" s="27"/>
      <c r="C15" s="29"/>
      <c r="D15" s="18" t="s">
        <v>12</v>
      </c>
      <c r="E15" s="18" t="s">
        <v>324</v>
      </c>
      <c r="F15" s="18" t="s">
        <v>325</v>
      </c>
      <c r="G15" s="18" t="s">
        <v>35</v>
      </c>
      <c r="H15" s="20"/>
    </row>
    <row r="16" spans="2:12" x14ac:dyDescent="0.35">
      <c r="B16" s="20">
        <v>980</v>
      </c>
      <c r="C16" s="178">
        <f>B16-$D$9</f>
        <v>-80</v>
      </c>
      <c r="D16" s="176">
        <f>D12</f>
        <v>24</v>
      </c>
      <c r="E16" s="44"/>
      <c r="F16" s="44"/>
      <c r="G16" s="176">
        <f>D16+E16+F16</f>
        <v>24</v>
      </c>
      <c r="H16" s="178">
        <f>C16+G16</f>
        <v>-56</v>
      </c>
      <c r="J16" t="s">
        <v>594</v>
      </c>
      <c r="L16">
        <v>4800</v>
      </c>
    </row>
    <row r="17" spans="2:13" x14ac:dyDescent="0.35">
      <c r="B17" s="20">
        <f>B16+10</f>
        <v>990</v>
      </c>
      <c r="C17" s="178">
        <f t="shared" ref="C17:C36" si="0">B17-$D$9</f>
        <v>-70</v>
      </c>
      <c r="D17" s="176">
        <f>D16</f>
        <v>24</v>
      </c>
      <c r="E17" s="44"/>
      <c r="F17" s="44"/>
      <c r="G17" s="176">
        <f t="shared" ref="G17:G36" si="1">D17+E17+F17</f>
        <v>24</v>
      </c>
      <c r="H17" s="178">
        <f t="shared" ref="H17:H36" si="2">C17+G17</f>
        <v>-46</v>
      </c>
      <c r="J17" t="s">
        <v>595</v>
      </c>
      <c r="M17">
        <v>100</v>
      </c>
    </row>
    <row r="18" spans="2:13" x14ac:dyDescent="0.35">
      <c r="B18" s="20">
        <f t="shared" ref="B18:B35" si="3">B17+10</f>
        <v>1000</v>
      </c>
      <c r="C18" s="178">
        <f t="shared" si="0"/>
        <v>-60</v>
      </c>
      <c r="D18" s="176">
        <f t="shared" ref="D18:D36" si="4">D17</f>
        <v>24</v>
      </c>
      <c r="E18" s="44"/>
      <c r="F18" s="44"/>
      <c r="G18" s="176">
        <f t="shared" si="1"/>
        <v>24</v>
      </c>
      <c r="H18" s="178">
        <f t="shared" si="2"/>
        <v>-36</v>
      </c>
      <c r="J18" t="s">
        <v>594</v>
      </c>
      <c r="L18">
        <v>5200</v>
      </c>
      <c r="M18">
        <v>-140</v>
      </c>
    </row>
    <row r="19" spans="2:13" x14ac:dyDescent="0.35">
      <c r="B19" s="20">
        <f t="shared" si="3"/>
        <v>1010</v>
      </c>
      <c r="C19" s="178">
        <f t="shared" si="0"/>
        <v>-50</v>
      </c>
      <c r="D19" s="176">
        <f t="shared" si="4"/>
        <v>24</v>
      </c>
      <c r="E19" s="44"/>
      <c r="F19" s="44"/>
      <c r="G19" s="176">
        <f t="shared" si="1"/>
        <v>24</v>
      </c>
      <c r="H19" s="178">
        <f t="shared" si="2"/>
        <v>-26</v>
      </c>
    </row>
    <row r="20" spans="2:13" x14ac:dyDescent="0.35">
      <c r="B20" s="20">
        <f t="shared" si="3"/>
        <v>1020</v>
      </c>
      <c r="C20" s="178">
        <f t="shared" si="0"/>
        <v>-40</v>
      </c>
      <c r="D20" s="176">
        <f t="shared" si="4"/>
        <v>24</v>
      </c>
      <c r="E20" s="44"/>
      <c r="F20" s="44"/>
      <c r="G20" s="176">
        <f t="shared" si="1"/>
        <v>24</v>
      </c>
      <c r="H20" s="178">
        <f t="shared" si="2"/>
        <v>-16</v>
      </c>
    </row>
    <row r="21" spans="2:13" x14ac:dyDescent="0.35">
      <c r="B21" s="20">
        <f t="shared" si="3"/>
        <v>1030</v>
      </c>
      <c r="C21" s="178">
        <f t="shared" si="0"/>
        <v>-30</v>
      </c>
      <c r="D21" s="176">
        <f t="shared" si="4"/>
        <v>24</v>
      </c>
      <c r="E21" s="44"/>
      <c r="F21" s="44"/>
      <c r="G21" s="176">
        <f t="shared" si="1"/>
        <v>24</v>
      </c>
      <c r="H21" s="178">
        <f t="shared" si="2"/>
        <v>-6</v>
      </c>
    </row>
    <row r="22" spans="2:13" x14ac:dyDescent="0.35">
      <c r="B22" s="20">
        <f t="shared" si="3"/>
        <v>1040</v>
      </c>
      <c r="C22" s="178">
        <f t="shared" si="0"/>
        <v>-20</v>
      </c>
      <c r="D22" s="176">
        <f t="shared" si="4"/>
        <v>24</v>
      </c>
      <c r="E22" s="44"/>
      <c r="F22" s="44"/>
      <c r="G22" s="176">
        <f t="shared" si="1"/>
        <v>24</v>
      </c>
      <c r="H22" s="178">
        <f t="shared" si="2"/>
        <v>4</v>
      </c>
    </row>
    <row r="23" spans="2:13" x14ac:dyDescent="0.35">
      <c r="B23" s="20">
        <f t="shared" si="3"/>
        <v>1050</v>
      </c>
      <c r="C23" s="178">
        <f t="shared" si="0"/>
        <v>-10</v>
      </c>
      <c r="D23" s="176">
        <f t="shared" si="4"/>
        <v>24</v>
      </c>
      <c r="E23" s="44"/>
      <c r="F23" s="44"/>
      <c r="G23" s="176">
        <f t="shared" si="1"/>
        <v>24</v>
      </c>
      <c r="H23" s="178">
        <f t="shared" si="2"/>
        <v>14</v>
      </c>
    </row>
    <row r="24" spans="2:13" x14ac:dyDescent="0.35">
      <c r="B24" s="20">
        <f t="shared" si="3"/>
        <v>1060</v>
      </c>
      <c r="C24" s="178">
        <f t="shared" si="0"/>
        <v>0</v>
      </c>
      <c r="D24" s="176">
        <f t="shared" si="4"/>
        <v>24</v>
      </c>
      <c r="E24" s="44"/>
      <c r="F24" s="44"/>
      <c r="G24" s="176">
        <f t="shared" si="1"/>
        <v>24</v>
      </c>
      <c r="H24" s="178">
        <f t="shared" si="2"/>
        <v>24</v>
      </c>
    </row>
    <row r="25" spans="2:13" x14ac:dyDescent="0.35">
      <c r="B25" s="20">
        <f t="shared" si="3"/>
        <v>1070</v>
      </c>
      <c r="C25" s="178">
        <f t="shared" si="0"/>
        <v>10</v>
      </c>
      <c r="D25" s="176">
        <f t="shared" si="4"/>
        <v>24</v>
      </c>
      <c r="E25" s="44"/>
      <c r="F25" s="44"/>
      <c r="G25" s="176">
        <f t="shared" si="1"/>
        <v>24</v>
      </c>
      <c r="H25" s="178">
        <f t="shared" si="2"/>
        <v>34</v>
      </c>
    </row>
    <row r="26" spans="2:13" x14ac:dyDescent="0.35">
      <c r="B26" s="20">
        <f t="shared" si="3"/>
        <v>1080</v>
      </c>
      <c r="C26" s="178">
        <f t="shared" si="0"/>
        <v>20</v>
      </c>
      <c r="D26" s="176">
        <f t="shared" si="4"/>
        <v>24</v>
      </c>
      <c r="E26" s="44"/>
      <c r="F26" s="44"/>
      <c r="G26" s="176">
        <f t="shared" si="1"/>
        <v>24</v>
      </c>
      <c r="H26" s="178">
        <f t="shared" si="2"/>
        <v>44</v>
      </c>
    </row>
    <row r="27" spans="2:13" x14ac:dyDescent="0.35">
      <c r="B27" s="20">
        <f t="shared" si="3"/>
        <v>1090</v>
      </c>
      <c r="C27" s="178">
        <f t="shared" si="0"/>
        <v>30</v>
      </c>
      <c r="D27" s="176">
        <f t="shared" si="4"/>
        <v>24</v>
      </c>
      <c r="E27" s="44"/>
      <c r="F27" s="44"/>
      <c r="G27" s="176">
        <f t="shared" si="1"/>
        <v>24</v>
      </c>
      <c r="H27" s="178">
        <f t="shared" si="2"/>
        <v>54</v>
      </c>
    </row>
    <row r="28" spans="2:13" x14ac:dyDescent="0.35">
      <c r="B28" s="20">
        <f t="shared" si="3"/>
        <v>1100</v>
      </c>
      <c r="C28" s="178">
        <f t="shared" si="0"/>
        <v>40</v>
      </c>
      <c r="D28" s="176">
        <f t="shared" si="4"/>
        <v>24</v>
      </c>
      <c r="E28" s="44"/>
      <c r="F28" s="44"/>
      <c r="G28" s="176">
        <f t="shared" si="1"/>
        <v>24</v>
      </c>
      <c r="H28" s="178">
        <f t="shared" si="2"/>
        <v>64</v>
      </c>
    </row>
    <row r="29" spans="2:13" x14ac:dyDescent="0.35">
      <c r="B29" s="20">
        <f t="shared" si="3"/>
        <v>1110</v>
      </c>
      <c r="C29" s="178">
        <f t="shared" si="0"/>
        <v>50</v>
      </c>
      <c r="D29" s="176">
        <f t="shared" si="4"/>
        <v>24</v>
      </c>
      <c r="E29" s="44"/>
      <c r="F29" s="44"/>
      <c r="G29" s="176">
        <f t="shared" si="1"/>
        <v>24</v>
      </c>
      <c r="H29" s="178">
        <f t="shared" si="2"/>
        <v>74</v>
      </c>
    </row>
    <row r="30" spans="2:13" x14ac:dyDescent="0.35">
      <c r="B30" s="20">
        <f t="shared" si="3"/>
        <v>1120</v>
      </c>
      <c r="C30" s="178">
        <f t="shared" si="0"/>
        <v>60</v>
      </c>
      <c r="D30" s="176">
        <f t="shared" si="4"/>
        <v>24</v>
      </c>
      <c r="E30" s="44"/>
      <c r="F30" s="44"/>
      <c r="G30" s="176">
        <f t="shared" si="1"/>
        <v>24</v>
      </c>
      <c r="H30" s="178">
        <f t="shared" si="2"/>
        <v>84</v>
      </c>
    </row>
    <row r="31" spans="2:13" x14ac:dyDescent="0.35">
      <c r="B31" s="20">
        <f t="shared" si="3"/>
        <v>1130</v>
      </c>
      <c r="C31" s="178">
        <f t="shared" si="0"/>
        <v>70</v>
      </c>
      <c r="D31" s="176">
        <f t="shared" si="4"/>
        <v>24</v>
      </c>
      <c r="E31" s="176">
        <f>-B31</f>
        <v>-1130</v>
      </c>
      <c r="F31" s="176">
        <f>D11</f>
        <v>1120</v>
      </c>
      <c r="G31" s="176">
        <f t="shared" si="1"/>
        <v>14</v>
      </c>
      <c r="H31" s="178">
        <f t="shared" si="2"/>
        <v>84</v>
      </c>
    </row>
    <row r="32" spans="2:13" x14ac:dyDescent="0.35">
      <c r="B32" s="20">
        <f t="shared" si="3"/>
        <v>1140</v>
      </c>
      <c r="C32" s="178">
        <f t="shared" si="0"/>
        <v>80</v>
      </c>
      <c r="D32" s="176">
        <f t="shared" si="4"/>
        <v>24</v>
      </c>
      <c r="E32" s="176">
        <f t="shared" ref="E32:E36" si="5">-B32</f>
        <v>-1140</v>
      </c>
      <c r="F32" s="176">
        <f>F31</f>
        <v>1120</v>
      </c>
      <c r="G32" s="176">
        <f t="shared" si="1"/>
        <v>4</v>
      </c>
      <c r="H32" s="178">
        <f t="shared" si="2"/>
        <v>84</v>
      </c>
    </row>
    <row r="33" spans="2:8" x14ac:dyDescent="0.35">
      <c r="B33" s="20">
        <f t="shared" si="3"/>
        <v>1150</v>
      </c>
      <c r="C33" s="178">
        <f t="shared" si="0"/>
        <v>90</v>
      </c>
      <c r="D33" s="176">
        <f t="shared" si="4"/>
        <v>24</v>
      </c>
      <c r="E33" s="176">
        <f t="shared" si="5"/>
        <v>-1150</v>
      </c>
      <c r="F33" s="176">
        <f t="shared" ref="F33:F36" si="6">F32</f>
        <v>1120</v>
      </c>
      <c r="G33" s="176">
        <f t="shared" si="1"/>
        <v>-6</v>
      </c>
      <c r="H33" s="178">
        <f t="shared" si="2"/>
        <v>84</v>
      </c>
    </row>
    <row r="34" spans="2:8" x14ac:dyDescent="0.35">
      <c r="B34" s="20">
        <f t="shared" si="3"/>
        <v>1160</v>
      </c>
      <c r="C34" s="178">
        <f t="shared" si="0"/>
        <v>100</v>
      </c>
      <c r="D34" s="176">
        <f t="shared" si="4"/>
        <v>24</v>
      </c>
      <c r="E34" s="176">
        <f t="shared" si="5"/>
        <v>-1160</v>
      </c>
      <c r="F34" s="176">
        <f t="shared" si="6"/>
        <v>1120</v>
      </c>
      <c r="G34" s="176">
        <f t="shared" si="1"/>
        <v>-16</v>
      </c>
      <c r="H34" s="178">
        <f t="shared" si="2"/>
        <v>84</v>
      </c>
    </row>
    <row r="35" spans="2:8" x14ac:dyDescent="0.35">
      <c r="B35" s="20">
        <f t="shared" si="3"/>
        <v>1170</v>
      </c>
      <c r="C35" s="178">
        <f t="shared" si="0"/>
        <v>110</v>
      </c>
      <c r="D35" s="176">
        <f t="shared" si="4"/>
        <v>24</v>
      </c>
      <c r="E35" s="176">
        <f t="shared" si="5"/>
        <v>-1170</v>
      </c>
      <c r="F35" s="176">
        <f t="shared" si="6"/>
        <v>1120</v>
      </c>
      <c r="G35" s="176">
        <f t="shared" si="1"/>
        <v>-26</v>
      </c>
      <c r="H35" s="178">
        <f t="shared" si="2"/>
        <v>84</v>
      </c>
    </row>
    <row r="36" spans="2:8" x14ac:dyDescent="0.35">
      <c r="B36" s="21">
        <f>B35+10</f>
        <v>1180</v>
      </c>
      <c r="C36" s="178">
        <f t="shared" si="0"/>
        <v>120</v>
      </c>
      <c r="D36" s="176">
        <f t="shared" si="4"/>
        <v>24</v>
      </c>
      <c r="E36" s="176">
        <f t="shared" si="5"/>
        <v>-1180</v>
      </c>
      <c r="F36" s="176">
        <f t="shared" si="6"/>
        <v>1120</v>
      </c>
      <c r="G36" s="176">
        <f t="shared" si="1"/>
        <v>-36</v>
      </c>
      <c r="H36" s="178">
        <f t="shared" si="2"/>
        <v>84</v>
      </c>
    </row>
  </sheetData>
  <mergeCells count="2">
    <mergeCell ref="D13:G13"/>
    <mergeCell ref="D14:G14"/>
  </mergeCell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B2:L35"/>
  <sheetViews>
    <sheetView topLeftCell="A4" workbookViewId="0">
      <selection activeCell="G11" sqref="G11"/>
    </sheetView>
  </sheetViews>
  <sheetFormatPr defaultRowHeight="14.5" x14ac:dyDescent="0.35"/>
  <cols>
    <col min="2" max="2" width="40.1796875" customWidth="1"/>
    <col min="3" max="3" width="12.54296875" customWidth="1"/>
  </cols>
  <sheetData>
    <row r="2" spans="2:12" x14ac:dyDescent="0.35">
      <c r="B2" s="1" t="s">
        <v>80</v>
      </c>
    </row>
    <row r="3" spans="2:12" ht="130.5" x14ac:dyDescent="0.35">
      <c r="B3" s="30" t="s">
        <v>81</v>
      </c>
    </row>
    <row r="5" spans="2:12" x14ac:dyDescent="0.35">
      <c r="B5" s="32" t="s">
        <v>68</v>
      </c>
      <c r="C5" s="33" t="s">
        <v>69</v>
      </c>
      <c r="D5" s="34">
        <v>1060</v>
      </c>
    </row>
    <row r="6" spans="2:12" x14ac:dyDescent="0.35">
      <c r="B6" s="12" t="s">
        <v>70</v>
      </c>
      <c r="C6" s="35" t="s">
        <v>71</v>
      </c>
      <c r="D6" s="36"/>
      <c r="E6" s="31" t="s">
        <v>82</v>
      </c>
    </row>
    <row r="7" spans="2:12" x14ac:dyDescent="0.35">
      <c r="B7" s="5"/>
      <c r="C7" t="s">
        <v>3</v>
      </c>
      <c r="D7" s="7">
        <v>1120</v>
      </c>
    </row>
    <row r="8" spans="2:12" x14ac:dyDescent="0.35">
      <c r="B8" s="8" t="s">
        <v>72</v>
      </c>
      <c r="C8" s="22"/>
      <c r="D8" s="23">
        <v>24</v>
      </c>
    </row>
    <row r="9" spans="2:12" x14ac:dyDescent="0.35">
      <c r="B9" s="5" t="s">
        <v>43</v>
      </c>
      <c r="C9" t="s">
        <v>69</v>
      </c>
      <c r="D9" s="7"/>
      <c r="E9" s="31" t="s">
        <v>83</v>
      </c>
    </row>
    <row r="10" spans="2:12" x14ac:dyDescent="0.35">
      <c r="B10" s="5"/>
      <c r="C10" t="s">
        <v>3</v>
      </c>
      <c r="D10" s="7">
        <v>1060</v>
      </c>
    </row>
    <row r="11" spans="2:12" x14ac:dyDescent="0.35">
      <c r="B11" s="8" t="s">
        <v>6</v>
      </c>
      <c r="C11" s="22"/>
      <c r="D11" s="23">
        <v>40</v>
      </c>
    </row>
    <row r="13" spans="2:12" x14ac:dyDescent="0.35">
      <c r="B13" s="13" t="s">
        <v>74</v>
      </c>
      <c r="C13" s="27" t="s">
        <v>75</v>
      </c>
      <c r="D13" s="274" t="s">
        <v>10</v>
      </c>
      <c r="E13" s="273"/>
      <c r="F13" s="273"/>
      <c r="G13" s="275"/>
      <c r="H13" s="274" t="s">
        <v>14</v>
      </c>
      <c r="I13" s="273"/>
      <c r="J13" s="273"/>
      <c r="K13" s="275"/>
      <c r="L13" s="36"/>
    </row>
    <row r="14" spans="2:12" ht="43.5" x14ac:dyDescent="0.35">
      <c r="B14" s="28"/>
      <c r="C14" s="29"/>
      <c r="D14" s="17" t="s">
        <v>12</v>
      </c>
      <c r="E14" s="18" t="s">
        <v>324</v>
      </c>
      <c r="F14" s="18" t="s">
        <v>325</v>
      </c>
      <c r="G14" s="19" t="s">
        <v>35</v>
      </c>
      <c r="H14" s="17" t="s">
        <v>16</v>
      </c>
      <c r="I14" s="18" t="s">
        <v>324</v>
      </c>
      <c r="J14" s="18" t="s">
        <v>325</v>
      </c>
      <c r="K14" s="19" t="s">
        <v>35</v>
      </c>
      <c r="L14" s="19" t="s">
        <v>84</v>
      </c>
    </row>
    <row r="15" spans="2:12" x14ac:dyDescent="0.35">
      <c r="B15" s="5">
        <v>980</v>
      </c>
      <c r="C15" s="228">
        <f>B15-$D$5</f>
        <v>-80</v>
      </c>
      <c r="D15" s="229">
        <f>D8</f>
        <v>24</v>
      </c>
      <c r="E15" s="230"/>
      <c r="F15" s="230"/>
      <c r="G15" s="231">
        <f>D15+E15+F15</f>
        <v>24</v>
      </c>
      <c r="H15" s="229">
        <f>-D11</f>
        <v>-40</v>
      </c>
      <c r="I15" s="232">
        <f>-B15</f>
        <v>-980</v>
      </c>
      <c r="J15" s="232">
        <f>D10</f>
        <v>1060</v>
      </c>
      <c r="K15" s="231">
        <f>H15+I15+J15</f>
        <v>40</v>
      </c>
      <c r="L15" s="231">
        <f>C15+G15+K15</f>
        <v>-16</v>
      </c>
    </row>
    <row r="16" spans="2:12" x14ac:dyDescent="0.35">
      <c r="B16" s="5">
        <f>B15+10</f>
        <v>990</v>
      </c>
      <c r="C16" s="228">
        <f t="shared" ref="C16:C35" si="0">B16-$D$5</f>
        <v>-70</v>
      </c>
      <c r="D16" s="224">
        <f>D15</f>
        <v>24</v>
      </c>
      <c r="E16" s="225"/>
      <c r="F16" s="225"/>
      <c r="G16" s="231">
        <f t="shared" ref="G16:G35" si="1">D16+E16+F16</f>
        <v>24</v>
      </c>
      <c r="H16" s="224">
        <f>H15</f>
        <v>-40</v>
      </c>
      <c r="I16" s="232">
        <f t="shared" ref="I16:I22" si="2">-B16</f>
        <v>-990</v>
      </c>
      <c r="J16" s="226">
        <f>J15</f>
        <v>1060</v>
      </c>
      <c r="K16" s="231">
        <f t="shared" ref="K16:K35" si="3">H16+I16+J16</f>
        <v>30</v>
      </c>
      <c r="L16" s="231">
        <f t="shared" ref="L16:L35" si="4">C16+G16+K16</f>
        <v>-16</v>
      </c>
    </row>
    <row r="17" spans="2:12" x14ac:dyDescent="0.35">
      <c r="B17" s="5">
        <f t="shared" ref="B17:B35" si="5">B16+10</f>
        <v>1000</v>
      </c>
      <c r="C17" s="228">
        <f t="shared" si="0"/>
        <v>-60</v>
      </c>
      <c r="D17" s="224">
        <f t="shared" ref="D17:D35" si="6">D16</f>
        <v>24</v>
      </c>
      <c r="E17" s="225"/>
      <c r="F17" s="225"/>
      <c r="G17" s="231">
        <f t="shared" si="1"/>
        <v>24</v>
      </c>
      <c r="H17" s="224">
        <f t="shared" ref="H17:H35" si="7">H16</f>
        <v>-40</v>
      </c>
      <c r="I17" s="232">
        <f t="shared" si="2"/>
        <v>-1000</v>
      </c>
      <c r="J17" s="226">
        <f t="shared" ref="J17:J22" si="8">J16</f>
        <v>1060</v>
      </c>
      <c r="K17" s="231">
        <f t="shared" si="3"/>
        <v>20</v>
      </c>
      <c r="L17" s="231">
        <f t="shared" si="4"/>
        <v>-16</v>
      </c>
    </row>
    <row r="18" spans="2:12" x14ac:dyDescent="0.35">
      <c r="B18" s="5">
        <f t="shared" si="5"/>
        <v>1010</v>
      </c>
      <c r="C18" s="228">
        <f t="shared" si="0"/>
        <v>-50</v>
      </c>
      <c r="D18" s="224">
        <f t="shared" si="6"/>
        <v>24</v>
      </c>
      <c r="E18" s="225"/>
      <c r="F18" s="225"/>
      <c r="G18" s="231">
        <f t="shared" si="1"/>
        <v>24</v>
      </c>
      <c r="H18" s="224">
        <f t="shared" si="7"/>
        <v>-40</v>
      </c>
      <c r="I18" s="232">
        <f t="shared" si="2"/>
        <v>-1010</v>
      </c>
      <c r="J18" s="226">
        <f t="shared" si="8"/>
        <v>1060</v>
      </c>
      <c r="K18" s="231">
        <f t="shared" si="3"/>
        <v>10</v>
      </c>
      <c r="L18" s="231">
        <f t="shared" si="4"/>
        <v>-16</v>
      </c>
    </row>
    <row r="19" spans="2:12" x14ac:dyDescent="0.35">
      <c r="B19" s="5">
        <f t="shared" si="5"/>
        <v>1020</v>
      </c>
      <c r="C19" s="228">
        <f t="shared" si="0"/>
        <v>-40</v>
      </c>
      <c r="D19" s="224">
        <f t="shared" si="6"/>
        <v>24</v>
      </c>
      <c r="E19" s="225"/>
      <c r="F19" s="225"/>
      <c r="G19" s="231">
        <f t="shared" si="1"/>
        <v>24</v>
      </c>
      <c r="H19" s="224">
        <f t="shared" si="7"/>
        <v>-40</v>
      </c>
      <c r="I19" s="232">
        <f t="shared" si="2"/>
        <v>-1020</v>
      </c>
      <c r="J19" s="226">
        <f t="shared" si="8"/>
        <v>1060</v>
      </c>
      <c r="K19" s="231">
        <f t="shared" si="3"/>
        <v>0</v>
      </c>
      <c r="L19" s="231">
        <f t="shared" si="4"/>
        <v>-16</v>
      </c>
    </row>
    <row r="20" spans="2:12" x14ac:dyDescent="0.35">
      <c r="B20" s="5">
        <f t="shared" si="5"/>
        <v>1030</v>
      </c>
      <c r="C20" s="228">
        <f t="shared" si="0"/>
        <v>-30</v>
      </c>
      <c r="D20" s="224">
        <f t="shared" si="6"/>
        <v>24</v>
      </c>
      <c r="E20" s="225"/>
      <c r="F20" s="225"/>
      <c r="G20" s="231">
        <f t="shared" si="1"/>
        <v>24</v>
      </c>
      <c r="H20" s="224">
        <f t="shared" si="7"/>
        <v>-40</v>
      </c>
      <c r="I20" s="232">
        <f t="shared" si="2"/>
        <v>-1030</v>
      </c>
      <c r="J20" s="226">
        <f t="shared" si="8"/>
        <v>1060</v>
      </c>
      <c r="K20" s="231">
        <f t="shared" si="3"/>
        <v>-10</v>
      </c>
      <c r="L20" s="231">
        <f t="shared" si="4"/>
        <v>-16</v>
      </c>
    </row>
    <row r="21" spans="2:12" x14ac:dyDescent="0.35">
      <c r="B21" s="5">
        <f t="shared" si="5"/>
        <v>1040</v>
      </c>
      <c r="C21" s="228">
        <f t="shared" si="0"/>
        <v>-20</v>
      </c>
      <c r="D21" s="224">
        <f t="shared" si="6"/>
        <v>24</v>
      </c>
      <c r="E21" s="225"/>
      <c r="F21" s="225"/>
      <c r="G21" s="231">
        <f t="shared" si="1"/>
        <v>24</v>
      </c>
      <c r="H21" s="224">
        <f t="shared" si="7"/>
        <v>-40</v>
      </c>
      <c r="I21" s="232">
        <f t="shared" si="2"/>
        <v>-1040</v>
      </c>
      <c r="J21" s="226">
        <f t="shared" si="8"/>
        <v>1060</v>
      </c>
      <c r="K21" s="231">
        <f t="shared" si="3"/>
        <v>-20</v>
      </c>
      <c r="L21" s="231">
        <f t="shared" si="4"/>
        <v>-16</v>
      </c>
    </row>
    <row r="22" spans="2:12" x14ac:dyDescent="0.35">
      <c r="B22" s="5">
        <f t="shared" si="5"/>
        <v>1050</v>
      </c>
      <c r="C22" s="228">
        <f t="shared" si="0"/>
        <v>-10</v>
      </c>
      <c r="D22" s="224">
        <f t="shared" si="6"/>
        <v>24</v>
      </c>
      <c r="E22" s="225"/>
      <c r="F22" s="225"/>
      <c r="G22" s="231">
        <f t="shared" si="1"/>
        <v>24</v>
      </c>
      <c r="H22" s="224">
        <f t="shared" si="7"/>
        <v>-40</v>
      </c>
      <c r="I22" s="232">
        <f t="shared" si="2"/>
        <v>-1050</v>
      </c>
      <c r="J22" s="226">
        <f t="shared" si="8"/>
        <v>1060</v>
      </c>
      <c r="K22" s="231">
        <f t="shared" si="3"/>
        <v>-30</v>
      </c>
      <c r="L22" s="231">
        <f t="shared" si="4"/>
        <v>-16</v>
      </c>
    </row>
    <row r="23" spans="2:12" x14ac:dyDescent="0.35">
      <c r="B23" s="5">
        <f t="shared" si="5"/>
        <v>1060</v>
      </c>
      <c r="C23" s="228">
        <f t="shared" si="0"/>
        <v>0</v>
      </c>
      <c r="D23" s="224">
        <f t="shared" si="6"/>
        <v>24</v>
      </c>
      <c r="E23" s="225"/>
      <c r="F23" s="225"/>
      <c r="G23" s="231">
        <f t="shared" si="1"/>
        <v>24</v>
      </c>
      <c r="H23" s="224">
        <f t="shared" si="7"/>
        <v>-40</v>
      </c>
      <c r="I23" s="225"/>
      <c r="J23" s="225"/>
      <c r="K23" s="231">
        <f t="shared" si="3"/>
        <v>-40</v>
      </c>
      <c r="L23" s="231">
        <f t="shared" si="4"/>
        <v>-16</v>
      </c>
    </row>
    <row r="24" spans="2:12" x14ac:dyDescent="0.35">
      <c r="B24" s="5">
        <f t="shared" si="5"/>
        <v>1070</v>
      </c>
      <c r="C24" s="228">
        <f t="shared" si="0"/>
        <v>10</v>
      </c>
      <c r="D24" s="224">
        <f t="shared" si="6"/>
        <v>24</v>
      </c>
      <c r="E24" s="225"/>
      <c r="F24" s="225"/>
      <c r="G24" s="231">
        <f t="shared" si="1"/>
        <v>24</v>
      </c>
      <c r="H24" s="224">
        <f t="shared" si="7"/>
        <v>-40</v>
      </c>
      <c r="I24" s="225"/>
      <c r="J24" s="225"/>
      <c r="K24" s="231">
        <f t="shared" si="3"/>
        <v>-40</v>
      </c>
      <c r="L24" s="231">
        <f t="shared" si="4"/>
        <v>-6</v>
      </c>
    </row>
    <row r="25" spans="2:12" x14ac:dyDescent="0.35">
      <c r="B25" s="5">
        <f t="shared" si="5"/>
        <v>1080</v>
      </c>
      <c r="C25" s="228">
        <f t="shared" si="0"/>
        <v>20</v>
      </c>
      <c r="D25" s="224">
        <f t="shared" si="6"/>
        <v>24</v>
      </c>
      <c r="E25" s="225"/>
      <c r="F25" s="225"/>
      <c r="G25" s="231">
        <f t="shared" si="1"/>
        <v>24</v>
      </c>
      <c r="H25" s="224">
        <f t="shared" si="7"/>
        <v>-40</v>
      </c>
      <c r="I25" s="225"/>
      <c r="J25" s="225"/>
      <c r="K25" s="231">
        <f t="shared" si="3"/>
        <v>-40</v>
      </c>
      <c r="L25" s="231">
        <f t="shared" si="4"/>
        <v>4</v>
      </c>
    </row>
    <row r="26" spans="2:12" x14ac:dyDescent="0.35">
      <c r="B26" s="5">
        <f t="shared" si="5"/>
        <v>1090</v>
      </c>
      <c r="C26" s="228">
        <f t="shared" si="0"/>
        <v>30</v>
      </c>
      <c r="D26" s="224">
        <f t="shared" si="6"/>
        <v>24</v>
      </c>
      <c r="E26" s="225"/>
      <c r="F26" s="225"/>
      <c r="G26" s="231">
        <f t="shared" si="1"/>
        <v>24</v>
      </c>
      <c r="H26" s="224">
        <f t="shared" si="7"/>
        <v>-40</v>
      </c>
      <c r="I26" s="225"/>
      <c r="J26" s="225"/>
      <c r="K26" s="231">
        <f t="shared" si="3"/>
        <v>-40</v>
      </c>
      <c r="L26" s="231">
        <f t="shared" si="4"/>
        <v>14</v>
      </c>
    </row>
    <row r="27" spans="2:12" x14ac:dyDescent="0.35">
      <c r="B27" s="5">
        <f t="shared" si="5"/>
        <v>1100</v>
      </c>
      <c r="C27" s="228">
        <f t="shared" si="0"/>
        <v>40</v>
      </c>
      <c r="D27" s="224">
        <f t="shared" si="6"/>
        <v>24</v>
      </c>
      <c r="E27" s="225"/>
      <c r="F27" s="225"/>
      <c r="G27" s="231">
        <f t="shared" si="1"/>
        <v>24</v>
      </c>
      <c r="H27" s="224">
        <f t="shared" si="7"/>
        <v>-40</v>
      </c>
      <c r="I27" s="225"/>
      <c r="J27" s="225"/>
      <c r="K27" s="231">
        <f t="shared" si="3"/>
        <v>-40</v>
      </c>
      <c r="L27" s="231">
        <f t="shared" si="4"/>
        <v>24</v>
      </c>
    </row>
    <row r="28" spans="2:12" x14ac:dyDescent="0.35">
      <c r="B28" s="5">
        <f t="shared" si="5"/>
        <v>1110</v>
      </c>
      <c r="C28" s="228">
        <f t="shared" si="0"/>
        <v>50</v>
      </c>
      <c r="D28" s="224">
        <f t="shared" si="6"/>
        <v>24</v>
      </c>
      <c r="E28" s="225"/>
      <c r="F28" s="225"/>
      <c r="G28" s="231">
        <f t="shared" si="1"/>
        <v>24</v>
      </c>
      <c r="H28" s="224">
        <f t="shared" si="7"/>
        <v>-40</v>
      </c>
      <c r="I28" s="225"/>
      <c r="J28" s="225"/>
      <c r="K28" s="231">
        <f t="shared" si="3"/>
        <v>-40</v>
      </c>
      <c r="L28" s="231">
        <f t="shared" si="4"/>
        <v>34</v>
      </c>
    </row>
    <row r="29" spans="2:12" x14ac:dyDescent="0.35">
      <c r="B29" s="5">
        <f t="shared" si="5"/>
        <v>1120</v>
      </c>
      <c r="C29" s="228">
        <f t="shared" si="0"/>
        <v>60</v>
      </c>
      <c r="D29" s="224">
        <f t="shared" si="6"/>
        <v>24</v>
      </c>
      <c r="E29" s="225"/>
      <c r="F29" s="225"/>
      <c r="G29" s="231">
        <f t="shared" si="1"/>
        <v>24</v>
      </c>
      <c r="H29" s="224">
        <f t="shared" si="7"/>
        <v>-40</v>
      </c>
      <c r="I29" s="225"/>
      <c r="J29" s="225"/>
      <c r="K29" s="231">
        <f t="shared" si="3"/>
        <v>-40</v>
      </c>
      <c r="L29" s="231">
        <f t="shared" si="4"/>
        <v>44</v>
      </c>
    </row>
    <row r="30" spans="2:12" x14ac:dyDescent="0.35">
      <c r="B30" s="5">
        <f t="shared" si="5"/>
        <v>1130</v>
      </c>
      <c r="C30" s="228">
        <f t="shared" si="0"/>
        <v>70</v>
      </c>
      <c r="D30" s="224">
        <f t="shared" si="6"/>
        <v>24</v>
      </c>
      <c r="E30" s="226"/>
      <c r="F30" s="226"/>
      <c r="G30" s="231">
        <f t="shared" si="1"/>
        <v>24</v>
      </c>
      <c r="H30" s="224">
        <f t="shared" si="7"/>
        <v>-40</v>
      </c>
      <c r="I30" s="225"/>
      <c r="J30" s="225"/>
      <c r="K30" s="231">
        <f t="shared" si="3"/>
        <v>-40</v>
      </c>
      <c r="L30" s="231">
        <f t="shared" si="4"/>
        <v>54</v>
      </c>
    </row>
    <row r="31" spans="2:12" x14ac:dyDescent="0.35">
      <c r="B31" s="5">
        <f t="shared" si="5"/>
        <v>1140</v>
      </c>
      <c r="C31" s="228">
        <f t="shared" si="0"/>
        <v>80</v>
      </c>
      <c r="D31" s="224">
        <f t="shared" si="6"/>
        <v>24</v>
      </c>
      <c r="E31" s="226"/>
      <c r="F31" s="226"/>
      <c r="G31" s="231">
        <f t="shared" si="1"/>
        <v>24</v>
      </c>
      <c r="H31" s="224">
        <f t="shared" si="7"/>
        <v>-40</v>
      </c>
      <c r="I31" s="225"/>
      <c r="J31" s="225"/>
      <c r="K31" s="231">
        <f t="shared" si="3"/>
        <v>-40</v>
      </c>
      <c r="L31" s="231">
        <f t="shared" si="4"/>
        <v>64</v>
      </c>
    </row>
    <row r="32" spans="2:12" x14ac:dyDescent="0.35">
      <c r="B32" s="5">
        <f t="shared" si="5"/>
        <v>1150</v>
      </c>
      <c r="C32" s="228">
        <f t="shared" si="0"/>
        <v>90</v>
      </c>
      <c r="D32" s="224">
        <f t="shared" si="6"/>
        <v>24</v>
      </c>
      <c r="E32" s="226"/>
      <c r="F32" s="226"/>
      <c r="G32" s="231">
        <f t="shared" si="1"/>
        <v>24</v>
      </c>
      <c r="H32" s="224">
        <f t="shared" si="7"/>
        <v>-40</v>
      </c>
      <c r="I32" s="225"/>
      <c r="J32" s="225"/>
      <c r="K32" s="231">
        <f t="shared" si="3"/>
        <v>-40</v>
      </c>
      <c r="L32" s="231">
        <f t="shared" si="4"/>
        <v>74</v>
      </c>
    </row>
    <row r="33" spans="2:12" x14ac:dyDescent="0.35">
      <c r="B33" s="5">
        <f t="shared" si="5"/>
        <v>1160</v>
      </c>
      <c r="C33" s="228">
        <f t="shared" si="0"/>
        <v>100</v>
      </c>
      <c r="D33" s="224">
        <f t="shared" si="6"/>
        <v>24</v>
      </c>
      <c r="E33" s="226"/>
      <c r="F33" s="226"/>
      <c r="G33" s="231">
        <f t="shared" si="1"/>
        <v>24</v>
      </c>
      <c r="H33" s="224">
        <f t="shared" si="7"/>
        <v>-40</v>
      </c>
      <c r="I33" s="225"/>
      <c r="J33" s="225"/>
      <c r="K33" s="231">
        <f t="shared" si="3"/>
        <v>-40</v>
      </c>
      <c r="L33" s="231">
        <f t="shared" si="4"/>
        <v>84</v>
      </c>
    </row>
    <row r="34" spans="2:12" x14ac:dyDescent="0.35">
      <c r="B34" s="5">
        <f t="shared" si="5"/>
        <v>1170</v>
      </c>
      <c r="C34" s="228">
        <f t="shared" si="0"/>
        <v>110</v>
      </c>
      <c r="D34" s="224">
        <f t="shared" si="6"/>
        <v>24</v>
      </c>
      <c r="E34" s="226"/>
      <c r="F34" s="226"/>
      <c r="G34" s="231">
        <f t="shared" si="1"/>
        <v>24</v>
      </c>
      <c r="H34" s="224">
        <f t="shared" si="7"/>
        <v>-40</v>
      </c>
      <c r="I34" s="225"/>
      <c r="J34" s="225"/>
      <c r="K34" s="231">
        <f t="shared" si="3"/>
        <v>-40</v>
      </c>
      <c r="L34" s="231">
        <f t="shared" si="4"/>
        <v>94</v>
      </c>
    </row>
    <row r="35" spans="2:12" x14ac:dyDescent="0.35">
      <c r="B35" s="8">
        <f t="shared" si="5"/>
        <v>1180</v>
      </c>
      <c r="C35" s="228">
        <f t="shared" si="0"/>
        <v>120</v>
      </c>
      <c r="D35" s="224">
        <f t="shared" si="6"/>
        <v>24</v>
      </c>
      <c r="E35" s="233"/>
      <c r="F35" s="233"/>
      <c r="G35" s="231">
        <f t="shared" si="1"/>
        <v>24</v>
      </c>
      <c r="H35" s="224">
        <f t="shared" si="7"/>
        <v>-40</v>
      </c>
      <c r="I35" s="227"/>
      <c r="J35" s="227"/>
      <c r="K35" s="231">
        <f t="shared" si="3"/>
        <v>-40</v>
      </c>
      <c r="L35" s="231">
        <f t="shared" si="4"/>
        <v>104</v>
      </c>
    </row>
  </sheetData>
  <mergeCells count="2">
    <mergeCell ref="D13:G13"/>
    <mergeCell ref="H13:K1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2:H32"/>
  <sheetViews>
    <sheetView topLeftCell="A4" workbookViewId="0">
      <selection activeCell="F7" sqref="F7"/>
    </sheetView>
  </sheetViews>
  <sheetFormatPr defaultRowHeight="14.5" x14ac:dyDescent="0.35"/>
  <cols>
    <col min="2" max="2" width="27.453125" customWidth="1"/>
    <col min="3" max="4" width="17.26953125" customWidth="1"/>
    <col min="5" max="7" width="9.1796875" customWidth="1"/>
    <col min="8" max="8" width="11.1796875" customWidth="1"/>
  </cols>
  <sheetData>
    <row r="2" spans="2:8" x14ac:dyDescent="0.35">
      <c r="B2" s="1" t="s">
        <v>77</v>
      </c>
    </row>
    <row r="3" spans="2:8" ht="232" x14ac:dyDescent="0.35">
      <c r="B3" s="30" t="s">
        <v>78</v>
      </c>
    </row>
    <row r="5" spans="2:8" x14ac:dyDescent="0.35">
      <c r="B5" t="s">
        <v>68</v>
      </c>
      <c r="C5" t="s">
        <v>69</v>
      </c>
      <c r="D5">
        <v>1060</v>
      </c>
    </row>
    <row r="6" spans="2:8" x14ac:dyDescent="0.35">
      <c r="B6" t="s">
        <v>43</v>
      </c>
      <c r="C6" t="s">
        <v>30</v>
      </c>
    </row>
    <row r="7" spans="2:8" x14ac:dyDescent="0.35">
      <c r="C7" t="s">
        <v>3</v>
      </c>
      <c r="D7">
        <v>1060</v>
      </c>
    </row>
    <row r="8" spans="2:8" x14ac:dyDescent="0.35">
      <c r="B8" t="s">
        <v>16</v>
      </c>
      <c r="D8">
        <v>40</v>
      </c>
    </row>
    <row r="9" spans="2:8" x14ac:dyDescent="0.35">
      <c r="D9" s="31" t="s">
        <v>15</v>
      </c>
    </row>
    <row r="10" spans="2:8" x14ac:dyDescent="0.35">
      <c r="B10" s="13" t="s">
        <v>74</v>
      </c>
      <c r="C10" s="27" t="s">
        <v>75</v>
      </c>
      <c r="D10" s="274" t="s">
        <v>79</v>
      </c>
      <c r="E10" s="273"/>
      <c r="F10" s="273"/>
      <c r="G10" s="275"/>
      <c r="H10" s="14" t="s">
        <v>76</v>
      </c>
    </row>
    <row r="11" spans="2:8" ht="29" x14ac:dyDescent="0.35">
      <c r="B11" s="28"/>
      <c r="C11" s="29"/>
      <c r="D11" s="17" t="s">
        <v>16</v>
      </c>
      <c r="E11" s="18" t="s">
        <v>324</v>
      </c>
      <c r="F11" s="18" t="s">
        <v>325</v>
      </c>
      <c r="G11" s="19" t="s">
        <v>35</v>
      </c>
      <c r="H11" s="7"/>
    </row>
    <row r="12" spans="2:8" x14ac:dyDescent="0.35">
      <c r="B12" s="5">
        <v>980</v>
      </c>
      <c r="C12" s="178">
        <f>B12-$D$7</f>
        <v>-80</v>
      </c>
      <c r="D12" s="187">
        <f>-D8</f>
        <v>-40</v>
      </c>
      <c r="E12" s="186">
        <f>-B12</f>
        <v>-980</v>
      </c>
      <c r="F12" s="186">
        <f>D7</f>
        <v>1060</v>
      </c>
      <c r="G12" s="188">
        <f>D12+E12+F12</f>
        <v>40</v>
      </c>
      <c r="H12" s="172">
        <f>C12+G12</f>
        <v>-40</v>
      </c>
    </row>
    <row r="13" spans="2:8" x14ac:dyDescent="0.35">
      <c r="B13" s="5">
        <f>B12+10</f>
        <v>990</v>
      </c>
      <c r="C13" s="178">
        <f t="shared" ref="C13:C32" si="0">B13-$D$7</f>
        <v>-70</v>
      </c>
      <c r="D13" s="173">
        <f>D12</f>
        <v>-40</v>
      </c>
      <c r="E13" s="186">
        <f t="shared" ref="E13:E19" si="1">-B13</f>
        <v>-990</v>
      </c>
      <c r="F13" s="176">
        <f>F12</f>
        <v>1060</v>
      </c>
      <c r="G13" s="188">
        <f t="shared" ref="G13:G32" si="2">D13+E13+F13</f>
        <v>30</v>
      </c>
      <c r="H13" s="172">
        <f t="shared" ref="H13:H32" si="3">C13+G13</f>
        <v>-40</v>
      </c>
    </row>
    <row r="14" spans="2:8" x14ac:dyDescent="0.35">
      <c r="B14" s="5">
        <f t="shared" ref="B14:B32" si="4">B13+10</f>
        <v>1000</v>
      </c>
      <c r="C14" s="178">
        <f t="shared" si="0"/>
        <v>-60</v>
      </c>
      <c r="D14" s="173">
        <f t="shared" ref="D14:D32" si="5">D13</f>
        <v>-40</v>
      </c>
      <c r="E14" s="186">
        <f t="shared" si="1"/>
        <v>-1000</v>
      </c>
      <c r="F14" s="176">
        <f t="shared" ref="F14:F19" si="6">F13</f>
        <v>1060</v>
      </c>
      <c r="G14" s="188">
        <f t="shared" si="2"/>
        <v>20</v>
      </c>
      <c r="H14" s="172">
        <f t="shared" si="3"/>
        <v>-40</v>
      </c>
    </row>
    <row r="15" spans="2:8" x14ac:dyDescent="0.35">
      <c r="B15" s="5">
        <f t="shared" si="4"/>
        <v>1010</v>
      </c>
      <c r="C15" s="178">
        <f t="shared" si="0"/>
        <v>-50</v>
      </c>
      <c r="D15" s="173">
        <f t="shared" si="5"/>
        <v>-40</v>
      </c>
      <c r="E15" s="186">
        <f t="shared" si="1"/>
        <v>-1010</v>
      </c>
      <c r="F15" s="176">
        <f t="shared" si="6"/>
        <v>1060</v>
      </c>
      <c r="G15" s="188">
        <f t="shared" si="2"/>
        <v>10</v>
      </c>
      <c r="H15" s="172">
        <f t="shared" si="3"/>
        <v>-40</v>
      </c>
    </row>
    <row r="16" spans="2:8" x14ac:dyDescent="0.35">
      <c r="B16" s="5">
        <f t="shared" si="4"/>
        <v>1020</v>
      </c>
      <c r="C16" s="178">
        <f t="shared" si="0"/>
        <v>-40</v>
      </c>
      <c r="D16" s="173">
        <f t="shared" si="5"/>
        <v>-40</v>
      </c>
      <c r="E16" s="186">
        <f t="shared" si="1"/>
        <v>-1020</v>
      </c>
      <c r="F16" s="176">
        <f t="shared" si="6"/>
        <v>1060</v>
      </c>
      <c r="G16" s="188">
        <f t="shared" si="2"/>
        <v>0</v>
      </c>
      <c r="H16" s="172">
        <f t="shared" si="3"/>
        <v>-40</v>
      </c>
    </row>
    <row r="17" spans="2:8" x14ac:dyDescent="0.35">
      <c r="B17" s="5">
        <f t="shared" si="4"/>
        <v>1030</v>
      </c>
      <c r="C17" s="178">
        <f t="shared" si="0"/>
        <v>-30</v>
      </c>
      <c r="D17" s="173">
        <f t="shared" si="5"/>
        <v>-40</v>
      </c>
      <c r="E17" s="186">
        <f t="shared" si="1"/>
        <v>-1030</v>
      </c>
      <c r="F17" s="176">
        <f t="shared" si="6"/>
        <v>1060</v>
      </c>
      <c r="G17" s="188">
        <f t="shared" si="2"/>
        <v>-10</v>
      </c>
      <c r="H17" s="172">
        <f t="shared" si="3"/>
        <v>-40</v>
      </c>
    </row>
    <row r="18" spans="2:8" x14ac:dyDescent="0.35">
      <c r="B18" s="5">
        <f t="shared" si="4"/>
        <v>1040</v>
      </c>
      <c r="C18" s="178">
        <f t="shared" si="0"/>
        <v>-20</v>
      </c>
      <c r="D18" s="173">
        <f t="shared" si="5"/>
        <v>-40</v>
      </c>
      <c r="E18" s="186">
        <f t="shared" si="1"/>
        <v>-1040</v>
      </c>
      <c r="F18" s="176">
        <f t="shared" si="6"/>
        <v>1060</v>
      </c>
      <c r="G18" s="188">
        <f t="shared" si="2"/>
        <v>-20</v>
      </c>
      <c r="H18" s="172">
        <f t="shared" si="3"/>
        <v>-40</v>
      </c>
    </row>
    <row r="19" spans="2:8" x14ac:dyDescent="0.35">
      <c r="B19" s="5">
        <f t="shared" si="4"/>
        <v>1050</v>
      </c>
      <c r="C19" s="178">
        <f t="shared" si="0"/>
        <v>-10</v>
      </c>
      <c r="D19" s="173">
        <f t="shared" si="5"/>
        <v>-40</v>
      </c>
      <c r="E19" s="186">
        <f t="shared" si="1"/>
        <v>-1050</v>
      </c>
      <c r="F19" s="176">
        <f t="shared" si="6"/>
        <v>1060</v>
      </c>
      <c r="G19" s="188">
        <f t="shared" si="2"/>
        <v>-30</v>
      </c>
      <c r="H19" s="172">
        <f t="shared" si="3"/>
        <v>-40</v>
      </c>
    </row>
    <row r="20" spans="2:8" x14ac:dyDescent="0.35">
      <c r="B20" s="5">
        <f t="shared" si="4"/>
        <v>1060</v>
      </c>
      <c r="C20" s="178">
        <f t="shared" si="0"/>
        <v>0</v>
      </c>
      <c r="D20" s="173">
        <f t="shared" si="5"/>
        <v>-40</v>
      </c>
      <c r="E20" s="44"/>
      <c r="F20" s="44"/>
      <c r="G20" s="188">
        <f t="shared" si="2"/>
        <v>-40</v>
      </c>
      <c r="H20" s="172">
        <f t="shared" si="3"/>
        <v>-40</v>
      </c>
    </row>
    <row r="21" spans="2:8" x14ac:dyDescent="0.35">
      <c r="B21" s="5">
        <f t="shared" si="4"/>
        <v>1070</v>
      </c>
      <c r="C21" s="178">
        <f t="shared" si="0"/>
        <v>10</v>
      </c>
      <c r="D21" s="173">
        <f t="shared" si="5"/>
        <v>-40</v>
      </c>
      <c r="E21" s="44"/>
      <c r="F21" s="44"/>
      <c r="G21" s="188">
        <f t="shared" si="2"/>
        <v>-40</v>
      </c>
      <c r="H21" s="172">
        <f t="shared" si="3"/>
        <v>-30</v>
      </c>
    </row>
    <row r="22" spans="2:8" x14ac:dyDescent="0.35">
      <c r="B22" s="5">
        <f t="shared" si="4"/>
        <v>1080</v>
      </c>
      <c r="C22" s="178">
        <f t="shared" si="0"/>
        <v>20</v>
      </c>
      <c r="D22" s="173">
        <f t="shared" si="5"/>
        <v>-40</v>
      </c>
      <c r="E22" s="44"/>
      <c r="F22" s="44"/>
      <c r="G22" s="188">
        <f t="shared" si="2"/>
        <v>-40</v>
      </c>
      <c r="H22" s="172">
        <f t="shared" si="3"/>
        <v>-20</v>
      </c>
    </row>
    <row r="23" spans="2:8" x14ac:dyDescent="0.35">
      <c r="B23" s="5">
        <f t="shared" si="4"/>
        <v>1090</v>
      </c>
      <c r="C23" s="178">
        <f t="shared" si="0"/>
        <v>30</v>
      </c>
      <c r="D23" s="173">
        <f t="shared" si="5"/>
        <v>-40</v>
      </c>
      <c r="E23" s="44"/>
      <c r="F23" s="44"/>
      <c r="G23" s="188">
        <f t="shared" si="2"/>
        <v>-40</v>
      </c>
      <c r="H23" s="172">
        <f t="shared" si="3"/>
        <v>-10</v>
      </c>
    </row>
    <row r="24" spans="2:8" x14ac:dyDescent="0.35">
      <c r="B24" s="5">
        <f t="shared" si="4"/>
        <v>1100</v>
      </c>
      <c r="C24" s="178">
        <f t="shared" si="0"/>
        <v>40</v>
      </c>
      <c r="D24" s="173">
        <f t="shared" si="5"/>
        <v>-40</v>
      </c>
      <c r="E24" s="44"/>
      <c r="F24" s="44"/>
      <c r="G24" s="188">
        <f t="shared" si="2"/>
        <v>-40</v>
      </c>
      <c r="H24" s="172">
        <f t="shared" si="3"/>
        <v>0</v>
      </c>
    </row>
    <row r="25" spans="2:8" x14ac:dyDescent="0.35">
      <c r="B25" s="5">
        <f t="shared" si="4"/>
        <v>1110</v>
      </c>
      <c r="C25" s="178">
        <f t="shared" si="0"/>
        <v>50</v>
      </c>
      <c r="D25" s="173">
        <f t="shared" si="5"/>
        <v>-40</v>
      </c>
      <c r="E25" s="44"/>
      <c r="F25" s="44"/>
      <c r="G25" s="188">
        <f t="shared" si="2"/>
        <v>-40</v>
      </c>
      <c r="H25" s="172">
        <f t="shared" si="3"/>
        <v>10</v>
      </c>
    </row>
    <row r="26" spans="2:8" x14ac:dyDescent="0.35">
      <c r="B26" s="5">
        <f t="shared" si="4"/>
        <v>1120</v>
      </c>
      <c r="C26" s="178">
        <f t="shared" si="0"/>
        <v>60</v>
      </c>
      <c r="D26" s="173">
        <f t="shared" si="5"/>
        <v>-40</v>
      </c>
      <c r="E26" s="44"/>
      <c r="F26" s="44"/>
      <c r="G26" s="188">
        <f t="shared" si="2"/>
        <v>-40</v>
      </c>
      <c r="H26" s="172">
        <f t="shared" si="3"/>
        <v>20</v>
      </c>
    </row>
    <row r="27" spans="2:8" x14ac:dyDescent="0.35">
      <c r="B27" s="5">
        <f t="shared" si="4"/>
        <v>1130</v>
      </c>
      <c r="C27" s="178">
        <f t="shared" si="0"/>
        <v>70</v>
      </c>
      <c r="D27" s="173">
        <f t="shared" si="5"/>
        <v>-40</v>
      </c>
      <c r="E27" s="44"/>
      <c r="F27" s="44"/>
      <c r="G27" s="188">
        <f t="shared" si="2"/>
        <v>-40</v>
      </c>
      <c r="H27" s="172">
        <f t="shared" si="3"/>
        <v>30</v>
      </c>
    </row>
    <row r="28" spans="2:8" x14ac:dyDescent="0.35">
      <c r="B28" s="5">
        <f t="shared" si="4"/>
        <v>1140</v>
      </c>
      <c r="C28" s="178">
        <f t="shared" si="0"/>
        <v>80</v>
      </c>
      <c r="D28" s="173">
        <f t="shared" si="5"/>
        <v>-40</v>
      </c>
      <c r="E28" s="44"/>
      <c r="F28" s="44"/>
      <c r="G28" s="188">
        <f t="shared" si="2"/>
        <v>-40</v>
      </c>
      <c r="H28" s="172">
        <f t="shared" si="3"/>
        <v>40</v>
      </c>
    </row>
    <row r="29" spans="2:8" x14ac:dyDescent="0.35">
      <c r="B29" s="5">
        <f t="shared" si="4"/>
        <v>1150</v>
      </c>
      <c r="C29" s="178">
        <f t="shared" si="0"/>
        <v>90</v>
      </c>
      <c r="D29" s="173">
        <f t="shared" si="5"/>
        <v>-40</v>
      </c>
      <c r="E29" s="44"/>
      <c r="F29" s="44"/>
      <c r="G29" s="188">
        <f t="shared" si="2"/>
        <v>-40</v>
      </c>
      <c r="H29" s="172">
        <f t="shared" si="3"/>
        <v>50</v>
      </c>
    </row>
    <row r="30" spans="2:8" x14ac:dyDescent="0.35">
      <c r="B30" s="5">
        <f t="shared" si="4"/>
        <v>1160</v>
      </c>
      <c r="C30" s="178">
        <f t="shared" si="0"/>
        <v>100</v>
      </c>
      <c r="D30" s="173">
        <f t="shared" si="5"/>
        <v>-40</v>
      </c>
      <c r="E30" s="44"/>
      <c r="F30" s="44"/>
      <c r="G30" s="188">
        <f t="shared" si="2"/>
        <v>-40</v>
      </c>
      <c r="H30" s="172">
        <f t="shared" si="3"/>
        <v>60</v>
      </c>
    </row>
    <row r="31" spans="2:8" x14ac:dyDescent="0.35">
      <c r="B31" s="5">
        <f t="shared" si="4"/>
        <v>1170</v>
      </c>
      <c r="C31" s="178">
        <f t="shared" si="0"/>
        <v>110</v>
      </c>
      <c r="D31" s="173">
        <f t="shared" si="5"/>
        <v>-40</v>
      </c>
      <c r="E31" s="44"/>
      <c r="F31" s="44"/>
      <c r="G31" s="188">
        <f t="shared" si="2"/>
        <v>-40</v>
      </c>
      <c r="H31" s="172">
        <f t="shared" si="3"/>
        <v>70</v>
      </c>
    </row>
    <row r="32" spans="2:8" x14ac:dyDescent="0.35">
      <c r="B32" s="8">
        <f t="shared" si="4"/>
        <v>1180</v>
      </c>
      <c r="C32" s="178">
        <f t="shared" si="0"/>
        <v>120</v>
      </c>
      <c r="D32" s="173">
        <f t="shared" si="5"/>
        <v>-40</v>
      </c>
      <c r="E32" s="200"/>
      <c r="F32" s="200"/>
      <c r="G32" s="188">
        <f t="shared" si="2"/>
        <v>-40</v>
      </c>
      <c r="H32" s="172">
        <f t="shared" si="3"/>
        <v>80</v>
      </c>
    </row>
  </sheetData>
  <mergeCells count="1">
    <mergeCell ref="D10:G10"/>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EA76A8-C37D-40AD-BEF6-4B307F465624}">
  <dimension ref="A2:T98"/>
  <sheetViews>
    <sheetView topLeftCell="A15" workbookViewId="0">
      <selection activeCell="J31" sqref="J31"/>
    </sheetView>
  </sheetViews>
  <sheetFormatPr defaultRowHeight="14.5" x14ac:dyDescent="0.35"/>
  <cols>
    <col min="1" max="1" width="8.7265625" style="1"/>
    <col min="2" max="2" width="28.54296875" customWidth="1"/>
    <col min="6" max="6" width="8" customWidth="1"/>
    <col min="7" max="10" width="9.1796875" customWidth="1"/>
    <col min="11" max="11" width="8" customWidth="1"/>
    <col min="12" max="12" width="7.26953125" customWidth="1"/>
    <col min="13" max="13" width="8" customWidth="1"/>
    <col min="14" max="14" width="6.7265625" customWidth="1"/>
    <col min="15" max="15" width="9.1796875" customWidth="1"/>
    <col min="16" max="16" width="9.453125" customWidth="1"/>
  </cols>
  <sheetData>
    <row r="2" spans="1:20" x14ac:dyDescent="0.35">
      <c r="B2" s="37" t="s">
        <v>231</v>
      </c>
      <c r="C2" s="37" t="s">
        <v>232</v>
      </c>
      <c r="D2" s="37"/>
      <c r="E2" s="37"/>
      <c r="F2" s="37"/>
      <c r="G2" s="37"/>
      <c r="H2" s="37"/>
      <c r="I2" s="37"/>
      <c r="J2" s="37"/>
    </row>
    <row r="3" spans="1:20" x14ac:dyDescent="0.35">
      <c r="B3" t="s">
        <v>233</v>
      </c>
    </row>
    <row r="4" spans="1:20" ht="15" thickBot="1" x14ac:dyDescent="0.4">
      <c r="M4" t="s">
        <v>234</v>
      </c>
      <c r="Q4" t="s">
        <v>235</v>
      </c>
    </row>
    <row r="5" spans="1:20" x14ac:dyDescent="0.35">
      <c r="F5" s="253" t="s">
        <v>236</v>
      </c>
      <c r="G5" s="254"/>
      <c r="H5" s="254"/>
      <c r="I5" s="254"/>
      <c r="J5" s="255"/>
      <c r="K5" s="256" t="s">
        <v>236</v>
      </c>
      <c r="L5" s="257"/>
      <c r="M5" s="257"/>
      <c r="N5" s="257"/>
      <c r="O5" s="258"/>
      <c r="P5" s="259" t="s">
        <v>237</v>
      </c>
      <c r="Q5" s="260"/>
      <c r="R5" s="260"/>
      <c r="S5" s="260"/>
      <c r="T5" s="261"/>
    </row>
    <row r="6" spans="1:20" ht="29" x14ac:dyDescent="0.35">
      <c r="A6" s="1">
        <v>1</v>
      </c>
      <c r="B6" t="s">
        <v>171</v>
      </c>
      <c r="C6">
        <v>5350</v>
      </c>
      <c r="F6" s="82" t="s">
        <v>238</v>
      </c>
      <c r="G6" s="83" t="s">
        <v>239</v>
      </c>
      <c r="H6" s="83" t="s">
        <v>240</v>
      </c>
      <c r="I6" s="83" t="s">
        <v>241</v>
      </c>
      <c r="J6" s="84" t="s">
        <v>242</v>
      </c>
      <c r="K6" s="85" t="s">
        <v>238</v>
      </c>
      <c r="L6" s="86" t="s">
        <v>239</v>
      </c>
      <c r="M6" s="86" t="s">
        <v>240</v>
      </c>
      <c r="N6" s="86" t="s">
        <v>241</v>
      </c>
      <c r="O6" s="87" t="s">
        <v>242</v>
      </c>
      <c r="P6" s="88" t="s">
        <v>238</v>
      </c>
      <c r="Q6" s="18" t="s">
        <v>239</v>
      </c>
      <c r="R6" s="18" t="s">
        <v>240</v>
      </c>
      <c r="S6" s="18" t="s">
        <v>241</v>
      </c>
      <c r="T6" s="89" t="s">
        <v>242</v>
      </c>
    </row>
    <row r="7" spans="1:20" x14ac:dyDescent="0.35">
      <c r="B7" t="s">
        <v>243</v>
      </c>
      <c r="C7">
        <v>5400</v>
      </c>
      <c r="F7" s="90">
        <v>1</v>
      </c>
      <c r="G7" s="91">
        <f>C11</f>
        <v>1E-3</v>
      </c>
      <c r="H7" s="91">
        <v>0</v>
      </c>
      <c r="I7" s="91">
        <f>C10</f>
        <v>0.187</v>
      </c>
      <c r="J7" s="92">
        <f>C9+I7</f>
        <v>65.036999999999992</v>
      </c>
      <c r="K7" s="93">
        <v>1</v>
      </c>
      <c r="L7" s="94">
        <f>I81</f>
        <v>0.33600000000000013</v>
      </c>
      <c r="M7" s="94">
        <v>0</v>
      </c>
      <c r="N7" s="94">
        <f>L7+M7</f>
        <v>0.33600000000000013</v>
      </c>
      <c r="O7" s="95">
        <f>C16+N7</f>
        <v>83.898499999999956</v>
      </c>
      <c r="P7" s="41">
        <v>1</v>
      </c>
      <c r="Q7" s="96">
        <f>N81</f>
        <v>0.5209999999999998</v>
      </c>
      <c r="R7" s="96">
        <v>0</v>
      </c>
      <c r="S7" s="96">
        <f>Q7+R7</f>
        <v>0.5209999999999998</v>
      </c>
      <c r="T7" s="97">
        <f>-S7+C24</f>
        <v>115.17899999999997</v>
      </c>
    </row>
    <row r="8" spans="1:20" x14ac:dyDescent="0.35">
      <c r="B8" t="s">
        <v>136</v>
      </c>
      <c r="C8" t="s">
        <v>100</v>
      </c>
      <c r="F8" s="90">
        <v>2</v>
      </c>
      <c r="G8" s="91">
        <f>I7</f>
        <v>0.187</v>
      </c>
      <c r="H8" s="91">
        <v>1E-3</v>
      </c>
      <c r="I8" s="91">
        <f>G8+H8</f>
        <v>0.188</v>
      </c>
      <c r="J8" s="92">
        <f>J7+I8</f>
        <v>65.224999999999994</v>
      </c>
      <c r="K8" s="93">
        <v>2</v>
      </c>
      <c r="L8" s="94">
        <f>N7</f>
        <v>0.33600000000000013</v>
      </c>
      <c r="M8" s="94">
        <v>2.5000000000000001E-3</v>
      </c>
      <c r="N8" s="94">
        <f>L8+M8</f>
        <v>0.33850000000000013</v>
      </c>
      <c r="O8" s="95">
        <f>O7+N8</f>
        <v>84.236999999999952</v>
      </c>
      <c r="P8" s="41">
        <v>2</v>
      </c>
      <c r="Q8" s="96">
        <f>S7</f>
        <v>0.5209999999999998</v>
      </c>
      <c r="R8" s="96">
        <v>-2.5000000000000001E-3</v>
      </c>
      <c r="S8" s="96">
        <f>S7+R8</f>
        <v>0.51849999999999985</v>
      </c>
      <c r="T8" s="97">
        <f>T7-S8</f>
        <v>114.66049999999997</v>
      </c>
    </row>
    <row r="9" spans="1:20" x14ac:dyDescent="0.35">
      <c r="B9" t="s">
        <v>4</v>
      </c>
      <c r="C9">
        <v>64.849999999999994</v>
      </c>
      <c r="F9" s="90">
        <v>3</v>
      </c>
      <c r="G9" s="91">
        <f t="shared" ref="G9:G72" si="0">I8</f>
        <v>0.188</v>
      </c>
      <c r="H9" s="91">
        <f>H8</f>
        <v>1E-3</v>
      </c>
      <c r="I9" s="91">
        <f>G9+H9</f>
        <v>0.189</v>
      </c>
      <c r="J9" s="92">
        <f>J8+I9</f>
        <v>65.413999999999987</v>
      </c>
      <c r="K9" s="93">
        <v>3</v>
      </c>
      <c r="L9" s="94">
        <f t="shared" ref="L9:L72" si="1">N8</f>
        <v>0.33850000000000013</v>
      </c>
      <c r="M9" s="94">
        <v>2.5000000000000001E-3</v>
      </c>
      <c r="N9" s="94">
        <f t="shared" ref="N9:N72" si="2">L9+M9</f>
        <v>0.34100000000000014</v>
      </c>
      <c r="O9" s="95">
        <f t="shared" ref="O9:O72" si="3">N9+O8</f>
        <v>84.577999999999946</v>
      </c>
      <c r="P9" s="41">
        <v>3</v>
      </c>
      <c r="Q9" s="96">
        <f t="shared" ref="Q9:Q56" si="4">S8</f>
        <v>0.51849999999999985</v>
      </c>
      <c r="R9" s="96">
        <v>-2.5000000000000001E-3</v>
      </c>
      <c r="S9" s="96">
        <f t="shared" ref="S9:S56" si="5">Q9+R9</f>
        <v>0.5159999999999999</v>
      </c>
      <c r="T9" s="97">
        <f>T8-S9</f>
        <v>114.14449999999997</v>
      </c>
    </row>
    <row r="10" spans="1:20" x14ac:dyDescent="0.35">
      <c r="B10" t="s">
        <v>137</v>
      </c>
      <c r="C10">
        <v>0.187</v>
      </c>
      <c r="F10" s="90">
        <v>4</v>
      </c>
      <c r="G10" s="91">
        <f t="shared" si="0"/>
        <v>0.189</v>
      </c>
      <c r="H10" s="91">
        <f t="shared" ref="H10:H31" si="6">H9</f>
        <v>1E-3</v>
      </c>
      <c r="I10" s="91">
        <f t="shared" ref="I10:J25" si="7">I9+H10</f>
        <v>0.19</v>
      </c>
      <c r="J10" s="92">
        <f t="shared" si="7"/>
        <v>65.603999999999985</v>
      </c>
      <c r="K10" s="93">
        <v>4</v>
      </c>
      <c r="L10" s="94">
        <f t="shared" si="1"/>
        <v>0.34100000000000014</v>
      </c>
      <c r="M10" s="94">
        <v>2.5000000000000001E-3</v>
      </c>
      <c r="N10" s="94">
        <f t="shared" si="2"/>
        <v>0.34350000000000014</v>
      </c>
      <c r="O10" s="95">
        <f t="shared" si="3"/>
        <v>84.921499999999952</v>
      </c>
      <c r="P10" s="41">
        <v>4</v>
      </c>
      <c r="Q10" s="96">
        <f t="shared" si="4"/>
        <v>0.5159999999999999</v>
      </c>
      <c r="R10" s="96">
        <v>-2.5000000000000001E-3</v>
      </c>
      <c r="S10" s="96">
        <f t="shared" si="5"/>
        <v>0.51349999999999996</v>
      </c>
      <c r="T10" s="97">
        <f t="shared" ref="T10:T55" si="8">T9-S10</f>
        <v>113.63099999999997</v>
      </c>
    </row>
    <row r="11" spans="1:20" x14ac:dyDescent="0.35">
      <c r="B11" t="s">
        <v>240</v>
      </c>
      <c r="C11">
        <v>1E-3</v>
      </c>
      <c r="F11" s="90">
        <v>5</v>
      </c>
      <c r="G11" s="91">
        <f t="shared" si="0"/>
        <v>0.19</v>
      </c>
      <c r="H11" s="91">
        <f t="shared" si="6"/>
        <v>1E-3</v>
      </c>
      <c r="I11" s="91">
        <f t="shared" si="7"/>
        <v>0.191</v>
      </c>
      <c r="J11" s="92">
        <f t="shared" si="7"/>
        <v>65.794999999999987</v>
      </c>
      <c r="K11" s="93">
        <v>5</v>
      </c>
      <c r="L11" s="94">
        <f t="shared" si="1"/>
        <v>0.34350000000000014</v>
      </c>
      <c r="M11" s="94">
        <v>2.5000000000000001E-3</v>
      </c>
      <c r="N11" s="94">
        <f t="shared" si="2"/>
        <v>0.34600000000000014</v>
      </c>
      <c r="O11" s="95">
        <f t="shared" si="3"/>
        <v>85.267499999999956</v>
      </c>
      <c r="P11" s="41">
        <v>5</v>
      </c>
      <c r="Q11" s="96">
        <f t="shared" si="4"/>
        <v>0.51349999999999996</v>
      </c>
      <c r="R11" s="96">
        <v>-2.5000000000000001E-3</v>
      </c>
      <c r="S11" s="96">
        <f t="shared" si="5"/>
        <v>0.51100000000000001</v>
      </c>
      <c r="T11" s="97">
        <f t="shared" si="8"/>
        <v>113.11999999999998</v>
      </c>
    </row>
    <row r="12" spans="1:20" x14ac:dyDescent="0.35">
      <c r="B12" s="1" t="s">
        <v>244</v>
      </c>
      <c r="F12" s="90">
        <v>6</v>
      </c>
      <c r="G12" s="91">
        <f t="shared" si="0"/>
        <v>0.191</v>
      </c>
      <c r="H12" s="91">
        <f t="shared" si="6"/>
        <v>1E-3</v>
      </c>
      <c r="I12" s="91">
        <f t="shared" si="7"/>
        <v>0.192</v>
      </c>
      <c r="J12" s="92">
        <f t="shared" si="7"/>
        <v>65.986999999999981</v>
      </c>
      <c r="K12" s="93">
        <v>6</v>
      </c>
      <c r="L12" s="94">
        <f t="shared" si="1"/>
        <v>0.34600000000000014</v>
      </c>
      <c r="M12" s="94">
        <v>2.5000000000000001E-3</v>
      </c>
      <c r="N12" s="94">
        <f t="shared" si="2"/>
        <v>0.34850000000000014</v>
      </c>
      <c r="O12" s="95">
        <f t="shared" si="3"/>
        <v>85.615999999999957</v>
      </c>
      <c r="P12" s="41">
        <v>6</v>
      </c>
      <c r="Q12" s="96">
        <f t="shared" si="4"/>
        <v>0.51100000000000001</v>
      </c>
      <c r="R12" s="96">
        <v>-2.5000000000000001E-3</v>
      </c>
      <c r="S12" s="96">
        <f t="shared" si="5"/>
        <v>0.50850000000000006</v>
      </c>
      <c r="T12" s="97">
        <f t="shared" si="8"/>
        <v>112.61149999999998</v>
      </c>
    </row>
    <row r="13" spans="1:20" x14ac:dyDescent="0.35">
      <c r="B13" s="9" t="s">
        <v>245</v>
      </c>
      <c r="C13">
        <v>75</v>
      </c>
      <c r="D13" t="s">
        <v>113</v>
      </c>
      <c r="F13" s="90">
        <v>7</v>
      </c>
      <c r="G13" s="91">
        <f t="shared" si="0"/>
        <v>0.192</v>
      </c>
      <c r="H13" s="91">
        <f t="shared" si="6"/>
        <v>1E-3</v>
      </c>
      <c r="I13" s="91">
        <f t="shared" si="7"/>
        <v>0.193</v>
      </c>
      <c r="J13" s="92">
        <f t="shared" si="7"/>
        <v>66.179999999999978</v>
      </c>
      <c r="K13" s="93">
        <v>7</v>
      </c>
      <c r="L13" s="94">
        <f t="shared" si="1"/>
        <v>0.34850000000000014</v>
      </c>
      <c r="M13" s="94">
        <v>2.5000000000000001E-3</v>
      </c>
      <c r="N13" s="94">
        <f t="shared" si="2"/>
        <v>0.35100000000000015</v>
      </c>
      <c r="O13" s="95">
        <f t="shared" si="3"/>
        <v>85.966999999999956</v>
      </c>
      <c r="P13" s="41">
        <v>7</v>
      </c>
      <c r="Q13" s="96">
        <f t="shared" si="4"/>
        <v>0.50850000000000006</v>
      </c>
      <c r="R13" s="96">
        <v>-2.5000000000000001E-3</v>
      </c>
      <c r="S13" s="96">
        <f t="shared" si="5"/>
        <v>0.50600000000000012</v>
      </c>
      <c r="T13" s="97">
        <f t="shared" si="8"/>
        <v>112.10549999999998</v>
      </c>
    </row>
    <row r="14" spans="1:20" x14ac:dyDescent="0.35">
      <c r="B14" t="s">
        <v>171</v>
      </c>
      <c r="C14">
        <f>C6+C13</f>
        <v>5425</v>
      </c>
      <c r="F14" s="90">
        <v>8</v>
      </c>
      <c r="G14" s="91">
        <f t="shared" si="0"/>
        <v>0.193</v>
      </c>
      <c r="H14" s="91">
        <f t="shared" si="6"/>
        <v>1E-3</v>
      </c>
      <c r="I14" s="91">
        <f t="shared" si="7"/>
        <v>0.19400000000000001</v>
      </c>
      <c r="J14" s="92">
        <f t="shared" si="7"/>
        <v>66.373999999999981</v>
      </c>
      <c r="K14" s="93">
        <v>8</v>
      </c>
      <c r="L14" s="94">
        <f t="shared" si="1"/>
        <v>0.35100000000000015</v>
      </c>
      <c r="M14" s="94">
        <v>2.5000000000000001E-3</v>
      </c>
      <c r="N14" s="94">
        <f t="shared" si="2"/>
        <v>0.35350000000000015</v>
      </c>
      <c r="O14" s="95">
        <f t="shared" si="3"/>
        <v>86.320499999999953</v>
      </c>
      <c r="P14" s="41">
        <v>8</v>
      </c>
      <c r="Q14" s="96">
        <f t="shared" si="4"/>
        <v>0.50600000000000012</v>
      </c>
      <c r="R14" s="96">
        <v>-2.5000000000000001E-3</v>
      </c>
      <c r="S14" s="96">
        <f t="shared" si="5"/>
        <v>0.50350000000000017</v>
      </c>
      <c r="T14" s="97">
        <f t="shared" si="8"/>
        <v>111.60199999999998</v>
      </c>
    </row>
    <row r="15" spans="1:20" x14ac:dyDescent="0.35">
      <c r="B15" t="s">
        <v>139</v>
      </c>
      <c r="C15" s="98">
        <f>C16-C9</f>
        <v>18.712499999999963</v>
      </c>
      <c r="F15" s="90">
        <v>9</v>
      </c>
      <c r="G15" s="91">
        <f t="shared" si="0"/>
        <v>0.19400000000000001</v>
      </c>
      <c r="H15" s="91">
        <f t="shared" si="6"/>
        <v>1E-3</v>
      </c>
      <c r="I15" s="91">
        <f t="shared" si="7"/>
        <v>0.19500000000000001</v>
      </c>
      <c r="J15" s="92">
        <f t="shared" si="7"/>
        <v>66.568999999999974</v>
      </c>
      <c r="K15" s="93">
        <v>9</v>
      </c>
      <c r="L15" s="94">
        <f t="shared" si="1"/>
        <v>0.35350000000000015</v>
      </c>
      <c r="M15" s="94">
        <v>2.5000000000000001E-3</v>
      </c>
      <c r="N15" s="94">
        <f t="shared" si="2"/>
        <v>0.35600000000000015</v>
      </c>
      <c r="O15" s="95">
        <f t="shared" si="3"/>
        <v>86.676499999999947</v>
      </c>
      <c r="P15" s="41">
        <v>9</v>
      </c>
      <c r="Q15" s="96">
        <f t="shared" si="4"/>
        <v>0.50350000000000017</v>
      </c>
      <c r="R15" s="96">
        <v>-2.5000000000000001E-3</v>
      </c>
      <c r="S15" s="96">
        <f t="shared" si="5"/>
        <v>0.50100000000000022</v>
      </c>
      <c r="T15" s="97">
        <f t="shared" si="8"/>
        <v>111.10099999999997</v>
      </c>
    </row>
    <row r="16" spans="1:20" x14ac:dyDescent="0.35">
      <c r="B16" t="s">
        <v>140</v>
      </c>
      <c r="C16" s="55">
        <f>J81</f>
        <v>83.562499999999957</v>
      </c>
      <c r="F16" s="90">
        <v>10</v>
      </c>
      <c r="G16" s="91">
        <f t="shared" si="0"/>
        <v>0.19500000000000001</v>
      </c>
      <c r="H16" s="91">
        <f t="shared" si="6"/>
        <v>1E-3</v>
      </c>
      <c r="I16" s="91">
        <f t="shared" si="7"/>
        <v>0.19600000000000001</v>
      </c>
      <c r="J16" s="92">
        <f t="shared" si="7"/>
        <v>66.764999999999972</v>
      </c>
      <c r="K16" s="93">
        <v>10</v>
      </c>
      <c r="L16" s="94">
        <f t="shared" si="1"/>
        <v>0.35600000000000015</v>
      </c>
      <c r="M16" s="94">
        <v>2.5000000000000001E-3</v>
      </c>
      <c r="N16" s="94">
        <f t="shared" si="2"/>
        <v>0.35850000000000015</v>
      </c>
      <c r="O16" s="95">
        <f t="shared" si="3"/>
        <v>87.034999999999954</v>
      </c>
      <c r="P16" s="41">
        <v>10</v>
      </c>
      <c r="Q16" s="96">
        <f t="shared" si="4"/>
        <v>0.50100000000000022</v>
      </c>
      <c r="R16" s="96">
        <v>-2.5000000000000001E-3</v>
      </c>
      <c r="S16" s="96">
        <f t="shared" si="5"/>
        <v>0.49850000000000022</v>
      </c>
      <c r="T16" s="97">
        <f t="shared" si="8"/>
        <v>110.60249999999996</v>
      </c>
    </row>
    <row r="17" spans="2:20" x14ac:dyDescent="0.35">
      <c r="B17" t="s">
        <v>246</v>
      </c>
      <c r="C17" s="99">
        <f>I81</f>
        <v>0.33600000000000013</v>
      </c>
      <c r="F17" s="90">
        <v>11</v>
      </c>
      <c r="G17" s="91">
        <f t="shared" si="0"/>
        <v>0.19600000000000001</v>
      </c>
      <c r="H17" s="91">
        <f t="shared" si="6"/>
        <v>1E-3</v>
      </c>
      <c r="I17" s="91">
        <f t="shared" si="7"/>
        <v>0.19700000000000001</v>
      </c>
      <c r="J17" s="92">
        <f t="shared" si="7"/>
        <v>66.961999999999975</v>
      </c>
      <c r="K17" s="93">
        <v>11</v>
      </c>
      <c r="L17" s="94">
        <f t="shared" si="1"/>
        <v>0.35850000000000015</v>
      </c>
      <c r="M17" s="94">
        <v>2.5000000000000001E-3</v>
      </c>
      <c r="N17" s="94">
        <f t="shared" si="2"/>
        <v>0.36100000000000015</v>
      </c>
      <c r="O17" s="95">
        <f t="shared" si="3"/>
        <v>87.395999999999958</v>
      </c>
      <c r="P17" s="41">
        <v>11</v>
      </c>
      <c r="Q17" s="96">
        <f t="shared" si="4"/>
        <v>0.49850000000000022</v>
      </c>
      <c r="R17" s="96">
        <v>-2.5000000000000001E-3</v>
      </c>
      <c r="S17" s="96">
        <f t="shared" si="5"/>
        <v>0.49600000000000022</v>
      </c>
      <c r="T17" s="97">
        <f t="shared" si="8"/>
        <v>110.10649999999997</v>
      </c>
    </row>
    <row r="18" spans="2:20" x14ac:dyDescent="0.35">
      <c r="B18" t="s">
        <v>247</v>
      </c>
      <c r="C18" t="s">
        <v>121</v>
      </c>
      <c r="F18" s="90">
        <v>12</v>
      </c>
      <c r="G18" s="91">
        <f t="shared" si="0"/>
        <v>0.19700000000000001</v>
      </c>
      <c r="H18" s="91">
        <f t="shared" si="6"/>
        <v>1E-3</v>
      </c>
      <c r="I18" s="91">
        <f t="shared" si="7"/>
        <v>0.19800000000000001</v>
      </c>
      <c r="J18" s="92">
        <f t="shared" si="7"/>
        <v>67.159999999999968</v>
      </c>
      <c r="K18" s="93">
        <v>12</v>
      </c>
      <c r="L18" s="94">
        <f t="shared" si="1"/>
        <v>0.36100000000000015</v>
      </c>
      <c r="M18" s="94">
        <v>2.5000000000000001E-3</v>
      </c>
      <c r="N18" s="94">
        <f t="shared" si="2"/>
        <v>0.36350000000000016</v>
      </c>
      <c r="O18" s="95">
        <f t="shared" si="3"/>
        <v>87.75949999999996</v>
      </c>
      <c r="P18" s="41">
        <v>12</v>
      </c>
      <c r="Q18" s="96">
        <f t="shared" si="4"/>
        <v>0.49600000000000022</v>
      </c>
      <c r="R18" s="96">
        <v>-2.5000000000000001E-3</v>
      </c>
      <c r="S18" s="96">
        <f t="shared" si="5"/>
        <v>0.49350000000000022</v>
      </c>
      <c r="T18" s="97">
        <f t="shared" si="8"/>
        <v>109.61299999999997</v>
      </c>
    </row>
    <row r="19" spans="2:20" x14ac:dyDescent="0.35">
      <c r="F19" s="90">
        <v>13</v>
      </c>
      <c r="G19" s="91">
        <f t="shared" si="0"/>
        <v>0.19800000000000001</v>
      </c>
      <c r="H19" s="91">
        <f t="shared" si="6"/>
        <v>1E-3</v>
      </c>
      <c r="I19" s="91">
        <f t="shared" si="7"/>
        <v>0.19900000000000001</v>
      </c>
      <c r="J19" s="92">
        <f t="shared" si="7"/>
        <v>67.358999999999966</v>
      </c>
      <c r="K19" s="93">
        <v>13</v>
      </c>
      <c r="L19" s="94">
        <f t="shared" si="1"/>
        <v>0.36350000000000016</v>
      </c>
      <c r="M19" s="94">
        <v>2.5000000000000001E-3</v>
      </c>
      <c r="N19" s="94">
        <f t="shared" si="2"/>
        <v>0.36600000000000016</v>
      </c>
      <c r="O19" s="95">
        <f t="shared" si="3"/>
        <v>88.12549999999996</v>
      </c>
      <c r="P19" s="41">
        <v>13</v>
      </c>
      <c r="Q19" s="96">
        <f t="shared" si="4"/>
        <v>0.49350000000000022</v>
      </c>
      <c r="R19" s="96">
        <v>-2.5000000000000001E-3</v>
      </c>
      <c r="S19" s="96">
        <f t="shared" si="5"/>
        <v>0.49100000000000021</v>
      </c>
      <c r="T19" s="97">
        <f t="shared" si="8"/>
        <v>109.12199999999997</v>
      </c>
    </row>
    <row r="20" spans="2:20" x14ac:dyDescent="0.35">
      <c r="B20" s="1" t="s">
        <v>244</v>
      </c>
      <c r="F20" s="90">
        <v>14</v>
      </c>
      <c r="G20" s="91">
        <f t="shared" si="0"/>
        <v>0.19900000000000001</v>
      </c>
      <c r="H20" s="91">
        <f t="shared" si="6"/>
        <v>1E-3</v>
      </c>
      <c r="I20" s="91">
        <f t="shared" si="7"/>
        <v>0.2</v>
      </c>
      <c r="J20" s="92">
        <f t="shared" si="7"/>
        <v>67.558999999999969</v>
      </c>
      <c r="K20" s="93">
        <v>14</v>
      </c>
      <c r="L20" s="94">
        <f t="shared" si="1"/>
        <v>0.36600000000000016</v>
      </c>
      <c r="M20" s="94">
        <v>2.5000000000000001E-3</v>
      </c>
      <c r="N20" s="94">
        <f t="shared" si="2"/>
        <v>0.36850000000000016</v>
      </c>
      <c r="O20" s="95">
        <f t="shared" si="3"/>
        <v>88.493999999999957</v>
      </c>
      <c r="P20" s="41">
        <v>14</v>
      </c>
      <c r="Q20" s="96">
        <f t="shared" si="4"/>
        <v>0.49100000000000021</v>
      </c>
      <c r="R20" s="96">
        <v>-2.5000000000000001E-3</v>
      </c>
      <c r="S20" s="96">
        <f t="shared" si="5"/>
        <v>0.48850000000000021</v>
      </c>
      <c r="T20" s="97">
        <f t="shared" si="8"/>
        <v>108.63349999999997</v>
      </c>
    </row>
    <row r="21" spans="2:20" x14ac:dyDescent="0.35">
      <c r="B21" s="9" t="s">
        <v>245</v>
      </c>
      <c r="C21">
        <v>75</v>
      </c>
      <c r="D21" t="s">
        <v>113</v>
      </c>
      <c r="F21" s="90">
        <v>15</v>
      </c>
      <c r="G21" s="91">
        <f t="shared" si="0"/>
        <v>0.2</v>
      </c>
      <c r="H21" s="91">
        <f t="shared" si="6"/>
        <v>1E-3</v>
      </c>
      <c r="I21" s="91">
        <f t="shared" si="7"/>
        <v>0.20100000000000001</v>
      </c>
      <c r="J21" s="92">
        <f t="shared" si="7"/>
        <v>67.759999999999962</v>
      </c>
      <c r="K21" s="93">
        <v>15</v>
      </c>
      <c r="L21" s="94">
        <f t="shared" si="1"/>
        <v>0.36850000000000016</v>
      </c>
      <c r="M21" s="94">
        <v>2.5000000000000001E-3</v>
      </c>
      <c r="N21" s="94">
        <f t="shared" si="2"/>
        <v>0.37100000000000016</v>
      </c>
      <c r="O21" s="95">
        <f t="shared" si="3"/>
        <v>88.864999999999952</v>
      </c>
      <c r="P21" s="41">
        <v>15</v>
      </c>
      <c r="Q21" s="96">
        <f t="shared" si="4"/>
        <v>0.48850000000000021</v>
      </c>
      <c r="R21" s="96">
        <v>-2.5000000000000001E-3</v>
      </c>
      <c r="S21" s="96">
        <f t="shared" si="5"/>
        <v>0.48600000000000021</v>
      </c>
      <c r="T21" s="97">
        <f t="shared" si="8"/>
        <v>108.14749999999997</v>
      </c>
    </row>
    <row r="22" spans="2:20" x14ac:dyDescent="0.35">
      <c r="B22" t="s">
        <v>171</v>
      </c>
      <c r="C22">
        <f>C14+C21</f>
        <v>5500</v>
      </c>
      <c r="F22" s="90">
        <v>16</v>
      </c>
      <c r="G22" s="91">
        <f t="shared" si="0"/>
        <v>0.20100000000000001</v>
      </c>
      <c r="H22" s="91">
        <f t="shared" si="6"/>
        <v>1E-3</v>
      </c>
      <c r="I22" s="91">
        <f t="shared" si="7"/>
        <v>0.20200000000000001</v>
      </c>
      <c r="J22" s="92">
        <f t="shared" si="7"/>
        <v>67.961999999999961</v>
      </c>
      <c r="K22" s="93">
        <v>16</v>
      </c>
      <c r="L22" s="94">
        <f t="shared" si="1"/>
        <v>0.37100000000000016</v>
      </c>
      <c r="M22" s="94">
        <v>2.5000000000000001E-3</v>
      </c>
      <c r="N22" s="94">
        <f t="shared" si="2"/>
        <v>0.37350000000000017</v>
      </c>
      <c r="O22" s="95">
        <f t="shared" si="3"/>
        <v>89.238499999999959</v>
      </c>
      <c r="P22" s="41">
        <v>16</v>
      </c>
      <c r="Q22" s="96">
        <f t="shared" si="4"/>
        <v>0.48600000000000021</v>
      </c>
      <c r="R22" s="96">
        <v>-2.5000000000000001E-3</v>
      </c>
      <c r="S22" s="96">
        <f t="shared" si="5"/>
        <v>0.48350000000000021</v>
      </c>
      <c r="T22" s="97">
        <f t="shared" si="8"/>
        <v>107.66399999999996</v>
      </c>
    </row>
    <row r="23" spans="2:20" x14ac:dyDescent="0.35">
      <c r="B23" t="s">
        <v>139</v>
      </c>
      <c r="C23" s="98">
        <f>C24-C16</f>
        <v>32.137500000000017</v>
      </c>
      <c r="F23" s="90">
        <v>17</v>
      </c>
      <c r="G23" s="91">
        <f t="shared" si="0"/>
        <v>0.20200000000000001</v>
      </c>
      <c r="H23" s="91">
        <f t="shared" si="6"/>
        <v>1E-3</v>
      </c>
      <c r="I23" s="91">
        <f t="shared" si="7"/>
        <v>0.20300000000000001</v>
      </c>
      <c r="J23" s="92">
        <f t="shared" si="7"/>
        <v>68.164999999999964</v>
      </c>
      <c r="K23" s="93">
        <v>17</v>
      </c>
      <c r="L23" s="94">
        <f t="shared" si="1"/>
        <v>0.37350000000000017</v>
      </c>
      <c r="M23" s="94">
        <v>2.5000000000000001E-3</v>
      </c>
      <c r="N23" s="94">
        <f t="shared" si="2"/>
        <v>0.37600000000000017</v>
      </c>
      <c r="O23" s="95">
        <f t="shared" si="3"/>
        <v>89.614499999999964</v>
      </c>
      <c r="P23" s="41">
        <v>17</v>
      </c>
      <c r="Q23" s="96">
        <f t="shared" si="4"/>
        <v>0.48350000000000021</v>
      </c>
      <c r="R23" s="96">
        <v>-2.5000000000000001E-3</v>
      </c>
      <c r="S23" s="96">
        <f t="shared" si="5"/>
        <v>0.48100000000000021</v>
      </c>
      <c r="T23" s="97">
        <f t="shared" si="8"/>
        <v>107.18299999999996</v>
      </c>
    </row>
    <row r="24" spans="2:20" x14ac:dyDescent="0.35">
      <c r="B24" t="s">
        <v>140</v>
      </c>
      <c r="C24" s="55">
        <f>O81</f>
        <v>115.69999999999997</v>
      </c>
      <c r="F24" s="90">
        <v>18</v>
      </c>
      <c r="G24" s="91">
        <f t="shared" si="0"/>
        <v>0.20300000000000001</v>
      </c>
      <c r="H24" s="91">
        <f t="shared" si="6"/>
        <v>1E-3</v>
      </c>
      <c r="I24" s="91">
        <f t="shared" si="7"/>
        <v>0.20400000000000001</v>
      </c>
      <c r="J24" s="92">
        <f t="shared" si="7"/>
        <v>68.368999999999957</v>
      </c>
      <c r="K24" s="93">
        <v>18</v>
      </c>
      <c r="L24" s="94">
        <f t="shared" si="1"/>
        <v>0.37600000000000017</v>
      </c>
      <c r="M24" s="94">
        <v>2.5000000000000001E-3</v>
      </c>
      <c r="N24" s="94">
        <f t="shared" si="2"/>
        <v>0.37850000000000017</v>
      </c>
      <c r="O24" s="95">
        <f t="shared" si="3"/>
        <v>89.992999999999967</v>
      </c>
      <c r="P24" s="41">
        <v>18</v>
      </c>
      <c r="Q24" s="96">
        <f t="shared" si="4"/>
        <v>0.48100000000000021</v>
      </c>
      <c r="R24" s="96">
        <v>-2.5000000000000001E-3</v>
      </c>
      <c r="S24" s="96">
        <f t="shared" si="5"/>
        <v>0.4785000000000002</v>
      </c>
      <c r="T24" s="97">
        <f t="shared" si="8"/>
        <v>106.70449999999997</v>
      </c>
    </row>
    <row r="25" spans="2:20" x14ac:dyDescent="0.35">
      <c r="F25" s="90">
        <v>19</v>
      </c>
      <c r="G25" s="91">
        <f t="shared" si="0"/>
        <v>0.20400000000000001</v>
      </c>
      <c r="H25" s="91">
        <f t="shared" si="6"/>
        <v>1E-3</v>
      </c>
      <c r="I25" s="91">
        <f t="shared" si="7"/>
        <v>0.20500000000000002</v>
      </c>
      <c r="J25" s="92">
        <f t="shared" si="7"/>
        <v>68.573999999999955</v>
      </c>
      <c r="K25" s="93">
        <v>19</v>
      </c>
      <c r="L25" s="94">
        <f t="shared" si="1"/>
        <v>0.37850000000000017</v>
      </c>
      <c r="M25" s="94">
        <v>2.5000000000000001E-3</v>
      </c>
      <c r="N25" s="94">
        <f t="shared" si="2"/>
        <v>0.38100000000000017</v>
      </c>
      <c r="O25" s="95">
        <f t="shared" si="3"/>
        <v>90.373999999999967</v>
      </c>
      <c r="P25" s="41">
        <v>19</v>
      </c>
      <c r="Q25" s="96">
        <f t="shared" si="4"/>
        <v>0.4785000000000002</v>
      </c>
      <c r="R25" s="96">
        <v>-2.5000000000000001E-3</v>
      </c>
      <c r="S25" s="96">
        <f t="shared" si="5"/>
        <v>0.4760000000000002</v>
      </c>
      <c r="T25" s="97">
        <f t="shared" si="8"/>
        <v>106.22849999999997</v>
      </c>
    </row>
    <row r="26" spans="2:20" x14ac:dyDescent="0.35">
      <c r="B26" t="s">
        <v>246</v>
      </c>
      <c r="C26" s="99">
        <f>N81</f>
        <v>0.5209999999999998</v>
      </c>
      <c r="F26" s="90">
        <v>20</v>
      </c>
      <c r="G26" s="91">
        <f t="shared" si="0"/>
        <v>0.20500000000000002</v>
      </c>
      <c r="H26" s="91">
        <f t="shared" si="6"/>
        <v>1E-3</v>
      </c>
      <c r="I26" s="91">
        <f t="shared" ref="I26:J41" si="9">I25+H26</f>
        <v>0.20600000000000002</v>
      </c>
      <c r="J26" s="92">
        <f t="shared" si="9"/>
        <v>68.779999999999959</v>
      </c>
      <c r="K26" s="93">
        <v>20</v>
      </c>
      <c r="L26" s="94">
        <f t="shared" si="1"/>
        <v>0.38100000000000017</v>
      </c>
      <c r="M26" s="94">
        <v>2.5000000000000001E-3</v>
      </c>
      <c r="N26" s="94">
        <f t="shared" si="2"/>
        <v>0.38350000000000017</v>
      </c>
      <c r="O26" s="95">
        <f t="shared" si="3"/>
        <v>90.757499999999965</v>
      </c>
      <c r="P26" s="41">
        <v>20</v>
      </c>
      <c r="Q26" s="96">
        <f t="shared" si="4"/>
        <v>0.4760000000000002</v>
      </c>
      <c r="R26" s="96">
        <v>-2.5000000000000001E-3</v>
      </c>
      <c r="S26" s="96">
        <f t="shared" si="5"/>
        <v>0.4735000000000002</v>
      </c>
      <c r="T26" s="97">
        <f t="shared" si="8"/>
        <v>105.75499999999997</v>
      </c>
    </row>
    <row r="27" spans="2:20" x14ac:dyDescent="0.35">
      <c r="B27" t="s">
        <v>247</v>
      </c>
      <c r="C27" t="s">
        <v>99</v>
      </c>
      <c r="F27" s="90">
        <v>21</v>
      </c>
      <c r="G27" s="91">
        <f t="shared" si="0"/>
        <v>0.20600000000000002</v>
      </c>
      <c r="H27" s="91">
        <f t="shared" si="6"/>
        <v>1E-3</v>
      </c>
      <c r="I27" s="91">
        <f t="shared" si="9"/>
        <v>0.20700000000000002</v>
      </c>
      <c r="J27" s="92">
        <f t="shared" si="9"/>
        <v>68.986999999999952</v>
      </c>
      <c r="K27" s="93">
        <v>21</v>
      </c>
      <c r="L27" s="94">
        <f t="shared" si="1"/>
        <v>0.38350000000000017</v>
      </c>
      <c r="M27" s="94">
        <v>2.5000000000000001E-3</v>
      </c>
      <c r="N27" s="94">
        <f t="shared" si="2"/>
        <v>0.38600000000000018</v>
      </c>
      <c r="O27" s="95">
        <f t="shared" si="3"/>
        <v>91.14349999999996</v>
      </c>
      <c r="P27" s="41">
        <v>21</v>
      </c>
      <c r="Q27" s="96">
        <f t="shared" si="4"/>
        <v>0.4735000000000002</v>
      </c>
      <c r="R27" s="96">
        <v>-2.5000000000000001E-3</v>
      </c>
      <c r="S27" s="96">
        <f t="shared" si="5"/>
        <v>0.4710000000000002</v>
      </c>
      <c r="T27" s="97">
        <f t="shared" si="8"/>
        <v>105.28399999999996</v>
      </c>
    </row>
    <row r="28" spans="2:20" x14ac:dyDescent="0.35">
      <c r="F28" s="90">
        <v>22</v>
      </c>
      <c r="G28" s="91">
        <f t="shared" si="0"/>
        <v>0.20700000000000002</v>
      </c>
      <c r="H28" s="91">
        <f t="shared" si="6"/>
        <v>1E-3</v>
      </c>
      <c r="I28" s="91">
        <f t="shared" si="9"/>
        <v>0.20800000000000002</v>
      </c>
      <c r="J28" s="92">
        <f t="shared" si="9"/>
        <v>69.194999999999951</v>
      </c>
      <c r="K28" s="93">
        <v>22</v>
      </c>
      <c r="L28" s="94">
        <f t="shared" si="1"/>
        <v>0.38600000000000018</v>
      </c>
      <c r="M28" s="94">
        <v>2.5000000000000001E-3</v>
      </c>
      <c r="N28" s="94">
        <f t="shared" si="2"/>
        <v>0.38850000000000018</v>
      </c>
      <c r="O28" s="95">
        <f t="shared" si="3"/>
        <v>91.531999999999954</v>
      </c>
      <c r="P28" s="41">
        <v>22</v>
      </c>
      <c r="Q28" s="96">
        <f t="shared" si="4"/>
        <v>0.4710000000000002</v>
      </c>
      <c r="R28" s="96">
        <v>-2.5000000000000001E-3</v>
      </c>
      <c r="S28" s="96">
        <f t="shared" si="5"/>
        <v>0.46850000000000019</v>
      </c>
      <c r="T28" s="97">
        <f t="shared" si="8"/>
        <v>104.81549999999996</v>
      </c>
    </row>
    <row r="29" spans="2:20" x14ac:dyDescent="0.35">
      <c r="B29" s="9" t="s">
        <v>248</v>
      </c>
      <c r="C29">
        <v>50</v>
      </c>
      <c r="D29" t="s">
        <v>113</v>
      </c>
      <c r="F29" s="90">
        <v>23</v>
      </c>
      <c r="G29" s="91">
        <f t="shared" si="0"/>
        <v>0.20800000000000002</v>
      </c>
      <c r="H29" s="91">
        <f t="shared" si="6"/>
        <v>1E-3</v>
      </c>
      <c r="I29" s="91">
        <f t="shared" si="9"/>
        <v>0.20900000000000002</v>
      </c>
      <c r="J29" s="92">
        <f t="shared" si="9"/>
        <v>69.403999999999954</v>
      </c>
      <c r="K29" s="93">
        <v>23</v>
      </c>
      <c r="L29" s="94">
        <f t="shared" si="1"/>
        <v>0.38850000000000018</v>
      </c>
      <c r="M29" s="94">
        <v>2.5000000000000001E-3</v>
      </c>
      <c r="N29" s="94">
        <f t="shared" si="2"/>
        <v>0.39100000000000018</v>
      </c>
      <c r="O29" s="95">
        <f t="shared" si="3"/>
        <v>91.922999999999959</v>
      </c>
      <c r="P29" s="41">
        <v>23</v>
      </c>
      <c r="Q29" s="96">
        <f t="shared" si="4"/>
        <v>0.46850000000000019</v>
      </c>
      <c r="R29" s="96">
        <v>-2.5000000000000001E-3</v>
      </c>
      <c r="S29" s="96">
        <f t="shared" si="5"/>
        <v>0.46600000000000019</v>
      </c>
      <c r="T29" s="97">
        <f t="shared" si="8"/>
        <v>104.34949999999996</v>
      </c>
    </row>
    <row r="30" spans="2:20" x14ac:dyDescent="0.35">
      <c r="B30" t="s">
        <v>171</v>
      </c>
      <c r="C30">
        <f>C22-C29</f>
        <v>5450</v>
      </c>
      <c r="F30" s="90">
        <v>24</v>
      </c>
      <c r="G30" s="91">
        <f t="shared" si="0"/>
        <v>0.20900000000000002</v>
      </c>
      <c r="H30" s="91">
        <f t="shared" si="6"/>
        <v>1E-3</v>
      </c>
      <c r="I30" s="91">
        <f t="shared" si="9"/>
        <v>0.21000000000000002</v>
      </c>
      <c r="J30" s="92">
        <f t="shared" si="9"/>
        <v>69.613999999999947</v>
      </c>
      <c r="K30" s="93">
        <v>24</v>
      </c>
      <c r="L30" s="94">
        <f t="shared" si="1"/>
        <v>0.39100000000000018</v>
      </c>
      <c r="M30" s="94">
        <v>2.5000000000000001E-3</v>
      </c>
      <c r="N30" s="94">
        <f t="shared" si="2"/>
        <v>0.39350000000000018</v>
      </c>
      <c r="O30" s="95">
        <f t="shared" si="3"/>
        <v>92.316499999999962</v>
      </c>
      <c r="P30" s="41">
        <v>24</v>
      </c>
      <c r="Q30" s="96">
        <f t="shared" si="4"/>
        <v>0.46600000000000019</v>
      </c>
      <c r="R30" s="96">
        <v>-2.5000000000000001E-3</v>
      </c>
      <c r="S30" s="96">
        <f t="shared" si="5"/>
        <v>0.46350000000000019</v>
      </c>
      <c r="T30" s="97">
        <f t="shared" si="8"/>
        <v>103.88599999999997</v>
      </c>
    </row>
    <row r="31" spans="2:20" x14ac:dyDescent="0.35">
      <c r="B31" t="s">
        <v>139</v>
      </c>
      <c r="C31" s="100">
        <f>C32-C24</f>
        <v>-22.987500000000011</v>
      </c>
      <c r="F31" s="90">
        <v>25</v>
      </c>
      <c r="G31" s="91">
        <f t="shared" si="0"/>
        <v>0.21000000000000002</v>
      </c>
      <c r="H31" s="91">
        <f t="shared" si="6"/>
        <v>1E-3</v>
      </c>
      <c r="I31" s="91">
        <f t="shared" si="9"/>
        <v>0.21100000000000002</v>
      </c>
      <c r="J31" s="142">
        <f t="shared" si="9"/>
        <v>69.824999999999946</v>
      </c>
      <c r="K31" s="93">
        <v>25</v>
      </c>
      <c r="L31" s="94">
        <f t="shared" si="1"/>
        <v>0.39350000000000018</v>
      </c>
      <c r="M31" s="94">
        <v>2.5000000000000001E-3</v>
      </c>
      <c r="N31" s="94">
        <f t="shared" si="2"/>
        <v>0.39600000000000019</v>
      </c>
      <c r="O31" s="95">
        <f t="shared" si="3"/>
        <v>92.712499999999963</v>
      </c>
      <c r="P31" s="41">
        <v>25</v>
      </c>
      <c r="Q31" s="96">
        <f t="shared" si="4"/>
        <v>0.46350000000000019</v>
      </c>
      <c r="R31" s="96">
        <v>-2.5000000000000001E-3</v>
      </c>
      <c r="S31" s="96">
        <f t="shared" si="5"/>
        <v>0.46100000000000019</v>
      </c>
      <c r="T31" s="97">
        <f t="shared" si="8"/>
        <v>103.42499999999997</v>
      </c>
    </row>
    <row r="32" spans="2:20" x14ac:dyDescent="0.35">
      <c r="B32" t="s">
        <v>140</v>
      </c>
      <c r="C32" s="55">
        <f>T56</f>
        <v>92.712499999999963</v>
      </c>
      <c r="F32" s="90">
        <v>26</v>
      </c>
      <c r="G32" s="91">
        <f t="shared" si="0"/>
        <v>0.21100000000000002</v>
      </c>
      <c r="H32" s="91">
        <v>2.5000000000000001E-3</v>
      </c>
      <c r="I32" s="91">
        <f t="shared" si="9"/>
        <v>0.21350000000000002</v>
      </c>
      <c r="J32" s="92">
        <f t="shared" si="9"/>
        <v>70.038499999999942</v>
      </c>
      <c r="K32" s="93">
        <v>26</v>
      </c>
      <c r="L32" s="94">
        <f t="shared" si="1"/>
        <v>0.39600000000000019</v>
      </c>
      <c r="M32" s="94">
        <v>2.5000000000000001E-3</v>
      </c>
      <c r="N32" s="94">
        <f t="shared" si="2"/>
        <v>0.39850000000000019</v>
      </c>
      <c r="O32" s="95">
        <f t="shared" si="3"/>
        <v>93.110999999999962</v>
      </c>
      <c r="P32" s="41">
        <v>26</v>
      </c>
      <c r="Q32" s="96">
        <f t="shared" si="4"/>
        <v>0.46100000000000019</v>
      </c>
      <c r="R32" s="96">
        <v>-2.5000000000000001E-3</v>
      </c>
      <c r="S32" s="96">
        <f t="shared" si="5"/>
        <v>0.45850000000000019</v>
      </c>
      <c r="T32" s="97">
        <f t="shared" si="8"/>
        <v>102.96649999999997</v>
      </c>
    </row>
    <row r="33" spans="2:20" x14ac:dyDescent="0.35">
      <c r="F33" s="90">
        <v>27</v>
      </c>
      <c r="G33" s="91">
        <f t="shared" si="0"/>
        <v>0.21350000000000002</v>
      </c>
      <c r="H33" s="91">
        <v>2.5000000000000001E-3</v>
      </c>
      <c r="I33" s="91">
        <f t="shared" si="9"/>
        <v>0.21600000000000003</v>
      </c>
      <c r="J33" s="92">
        <f t="shared" si="9"/>
        <v>70.254499999999936</v>
      </c>
      <c r="K33" s="93">
        <v>27</v>
      </c>
      <c r="L33" s="94">
        <f t="shared" si="1"/>
        <v>0.39850000000000019</v>
      </c>
      <c r="M33" s="94">
        <v>2.5000000000000001E-3</v>
      </c>
      <c r="N33" s="94">
        <f t="shared" si="2"/>
        <v>0.40100000000000019</v>
      </c>
      <c r="O33" s="95">
        <f t="shared" si="3"/>
        <v>93.511999999999958</v>
      </c>
      <c r="P33" s="41">
        <v>27</v>
      </c>
      <c r="Q33" s="96">
        <f t="shared" si="4"/>
        <v>0.45850000000000019</v>
      </c>
      <c r="R33" s="96">
        <v>-2.5000000000000001E-3</v>
      </c>
      <c r="S33" s="96">
        <f t="shared" si="5"/>
        <v>0.45600000000000018</v>
      </c>
      <c r="T33" s="97">
        <f t="shared" si="8"/>
        <v>102.51049999999996</v>
      </c>
    </row>
    <row r="34" spans="2:20" x14ac:dyDescent="0.35">
      <c r="B34" t="s">
        <v>246</v>
      </c>
      <c r="C34" s="59">
        <f>S85</f>
        <v>0.39850000000000013</v>
      </c>
      <c r="F34" s="90">
        <v>28</v>
      </c>
      <c r="G34" s="91">
        <f t="shared" si="0"/>
        <v>0.21600000000000003</v>
      </c>
      <c r="H34" s="91">
        <v>2.5000000000000001E-3</v>
      </c>
      <c r="I34" s="91">
        <f t="shared" si="9"/>
        <v>0.21850000000000003</v>
      </c>
      <c r="J34" s="92">
        <f t="shared" si="9"/>
        <v>70.472999999999942</v>
      </c>
      <c r="K34" s="93">
        <v>28</v>
      </c>
      <c r="L34" s="94">
        <f t="shared" si="1"/>
        <v>0.40100000000000019</v>
      </c>
      <c r="M34" s="94">
        <v>2.5000000000000001E-3</v>
      </c>
      <c r="N34" s="94">
        <f t="shared" si="2"/>
        <v>0.40350000000000019</v>
      </c>
      <c r="O34" s="95">
        <f t="shared" si="3"/>
        <v>93.915499999999952</v>
      </c>
      <c r="P34" s="41">
        <v>28</v>
      </c>
      <c r="Q34" s="96">
        <f t="shared" si="4"/>
        <v>0.45600000000000018</v>
      </c>
      <c r="R34" s="96">
        <v>-2.5000000000000001E-3</v>
      </c>
      <c r="S34" s="96">
        <f t="shared" si="5"/>
        <v>0.45350000000000018</v>
      </c>
      <c r="T34" s="97">
        <f t="shared" si="8"/>
        <v>102.05699999999996</v>
      </c>
    </row>
    <row r="35" spans="2:20" x14ac:dyDescent="0.35">
      <c r="B35" t="s">
        <v>247</v>
      </c>
      <c r="C35" t="s">
        <v>99</v>
      </c>
      <c r="F35" s="90">
        <v>29</v>
      </c>
      <c r="G35" s="91">
        <f t="shared" si="0"/>
        <v>0.21850000000000003</v>
      </c>
      <c r="H35" s="91">
        <v>2.5000000000000001E-3</v>
      </c>
      <c r="I35" s="91">
        <f t="shared" si="9"/>
        <v>0.22100000000000003</v>
      </c>
      <c r="J35" s="92">
        <f t="shared" si="9"/>
        <v>70.693999999999946</v>
      </c>
      <c r="K35" s="93">
        <v>29</v>
      </c>
      <c r="L35" s="94">
        <f t="shared" si="1"/>
        <v>0.40350000000000019</v>
      </c>
      <c r="M35" s="94">
        <v>2.5000000000000001E-3</v>
      </c>
      <c r="N35" s="94">
        <f t="shared" si="2"/>
        <v>0.40600000000000019</v>
      </c>
      <c r="O35" s="95">
        <f t="shared" si="3"/>
        <v>94.321499999999958</v>
      </c>
      <c r="P35" s="41">
        <v>29</v>
      </c>
      <c r="Q35" s="96">
        <f t="shared" si="4"/>
        <v>0.45350000000000018</v>
      </c>
      <c r="R35" s="96">
        <v>-2.5000000000000001E-3</v>
      </c>
      <c r="S35" s="96">
        <f t="shared" si="5"/>
        <v>0.45100000000000018</v>
      </c>
      <c r="T35" s="97">
        <f t="shared" si="8"/>
        <v>101.60599999999997</v>
      </c>
    </row>
    <row r="36" spans="2:20" x14ac:dyDescent="0.35">
      <c r="F36" s="90">
        <v>30</v>
      </c>
      <c r="G36" s="91">
        <f t="shared" si="0"/>
        <v>0.22100000000000003</v>
      </c>
      <c r="H36" s="91">
        <v>2.5000000000000001E-3</v>
      </c>
      <c r="I36" s="91">
        <f t="shared" si="9"/>
        <v>0.22350000000000003</v>
      </c>
      <c r="J36" s="92">
        <f t="shared" si="9"/>
        <v>70.917499999999947</v>
      </c>
      <c r="K36" s="93">
        <v>30</v>
      </c>
      <c r="L36" s="94">
        <f t="shared" si="1"/>
        <v>0.40600000000000019</v>
      </c>
      <c r="M36" s="94">
        <v>2.5000000000000001E-3</v>
      </c>
      <c r="N36" s="94">
        <f t="shared" si="2"/>
        <v>0.4085000000000002</v>
      </c>
      <c r="O36" s="95">
        <f t="shared" si="3"/>
        <v>94.729999999999961</v>
      </c>
      <c r="P36" s="41">
        <v>30</v>
      </c>
      <c r="Q36" s="96">
        <f t="shared" si="4"/>
        <v>0.45100000000000018</v>
      </c>
      <c r="R36" s="96">
        <v>-2.5000000000000001E-3</v>
      </c>
      <c r="S36" s="96">
        <f t="shared" si="5"/>
        <v>0.44850000000000018</v>
      </c>
      <c r="T36" s="97">
        <f t="shared" si="8"/>
        <v>101.15749999999997</v>
      </c>
    </row>
    <row r="37" spans="2:20" x14ac:dyDescent="0.35">
      <c r="F37" s="90">
        <v>31</v>
      </c>
      <c r="G37" s="91">
        <f t="shared" si="0"/>
        <v>0.22350000000000003</v>
      </c>
      <c r="H37" s="91">
        <v>2.5000000000000001E-3</v>
      </c>
      <c r="I37" s="91">
        <f t="shared" si="9"/>
        <v>0.22600000000000003</v>
      </c>
      <c r="J37" s="92">
        <f t="shared" si="9"/>
        <v>71.143499999999946</v>
      </c>
      <c r="K37" s="93">
        <v>31</v>
      </c>
      <c r="L37" s="94">
        <f t="shared" si="1"/>
        <v>0.4085000000000002</v>
      </c>
      <c r="M37" s="94">
        <v>2.5000000000000001E-3</v>
      </c>
      <c r="N37" s="94">
        <f t="shared" si="2"/>
        <v>0.4110000000000002</v>
      </c>
      <c r="O37" s="95">
        <f t="shared" si="3"/>
        <v>95.140999999999963</v>
      </c>
      <c r="P37" s="41">
        <v>31</v>
      </c>
      <c r="Q37" s="96">
        <f t="shared" si="4"/>
        <v>0.44850000000000018</v>
      </c>
      <c r="R37" s="96">
        <v>-2.5000000000000001E-3</v>
      </c>
      <c r="S37" s="96">
        <f t="shared" si="5"/>
        <v>0.44600000000000017</v>
      </c>
      <c r="T37" s="97">
        <f t="shared" si="8"/>
        <v>100.71149999999997</v>
      </c>
    </row>
    <row r="38" spans="2:20" x14ac:dyDescent="0.35">
      <c r="F38" s="90">
        <v>32</v>
      </c>
      <c r="G38" s="91">
        <f t="shared" si="0"/>
        <v>0.22600000000000003</v>
      </c>
      <c r="H38" s="91">
        <v>2.5000000000000001E-3</v>
      </c>
      <c r="I38" s="91">
        <f t="shared" si="9"/>
        <v>0.22850000000000004</v>
      </c>
      <c r="J38" s="92">
        <f t="shared" si="9"/>
        <v>71.371999999999943</v>
      </c>
      <c r="K38" s="93">
        <v>32</v>
      </c>
      <c r="L38" s="94">
        <f t="shared" si="1"/>
        <v>0.4110000000000002</v>
      </c>
      <c r="M38" s="94">
        <v>2.5000000000000001E-3</v>
      </c>
      <c r="N38" s="94">
        <f t="shared" si="2"/>
        <v>0.4135000000000002</v>
      </c>
      <c r="O38" s="95">
        <f t="shared" si="3"/>
        <v>95.554499999999962</v>
      </c>
      <c r="P38" s="41">
        <v>32</v>
      </c>
      <c r="Q38" s="96">
        <f t="shared" si="4"/>
        <v>0.44600000000000017</v>
      </c>
      <c r="R38" s="96">
        <v>-2.5000000000000001E-3</v>
      </c>
      <c r="S38" s="96">
        <f t="shared" si="5"/>
        <v>0.44350000000000017</v>
      </c>
      <c r="T38" s="97">
        <f t="shared" si="8"/>
        <v>100.26799999999997</v>
      </c>
    </row>
    <row r="39" spans="2:20" x14ac:dyDescent="0.35">
      <c r="F39" s="90">
        <v>33</v>
      </c>
      <c r="G39" s="91">
        <f t="shared" si="0"/>
        <v>0.22850000000000004</v>
      </c>
      <c r="H39" s="91">
        <v>2.5000000000000001E-3</v>
      </c>
      <c r="I39" s="91">
        <f t="shared" si="9"/>
        <v>0.23100000000000004</v>
      </c>
      <c r="J39" s="92">
        <f t="shared" si="9"/>
        <v>71.602999999999938</v>
      </c>
      <c r="K39" s="93">
        <v>33</v>
      </c>
      <c r="L39" s="94">
        <f t="shared" si="1"/>
        <v>0.4135000000000002</v>
      </c>
      <c r="M39" s="94">
        <v>2.5000000000000001E-3</v>
      </c>
      <c r="N39" s="94">
        <f t="shared" si="2"/>
        <v>0.4160000000000002</v>
      </c>
      <c r="O39" s="95">
        <f t="shared" si="3"/>
        <v>95.970499999999959</v>
      </c>
      <c r="P39" s="41">
        <v>33</v>
      </c>
      <c r="Q39" s="96">
        <f t="shared" si="4"/>
        <v>0.44350000000000017</v>
      </c>
      <c r="R39" s="96">
        <v>-2.5000000000000001E-3</v>
      </c>
      <c r="S39" s="96">
        <f t="shared" si="5"/>
        <v>0.44100000000000017</v>
      </c>
      <c r="T39" s="97">
        <f t="shared" si="8"/>
        <v>99.82699999999997</v>
      </c>
    </row>
    <row r="40" spans="2:20" x14ac:dyDescent="0.35">
      <c r="B40" s="60"/>
      <c r="F40" s="90">
        <v>34</v>
      </c>
      <c r="G40" s="91">
        <f t="shared" si="0"/>
        <v>0.23100000000000004</v>
      </c>
      <c r="H40" s="91">
        <v>2.5000000000000001E-3</v>
      </c>
      <c r="I40" s="91">
        <f t="shared" si="9"/>
        <v>0.23350000000000004</v>
      </c>
      <c r="J40" s="92">
        <f t="shared" si="9"/>
        <v>71.836499999999944</v>
      </c>
      <c r="K40" s="93">
        <v>34</v>
      </c>
      <c r="L40" s="94">
        <f t="shared" si="1"/>
        <v>0.4160000000000002</v>
      </c>
      <c r="M40" s="94">
        <v>2.5000000000000001E-3</v>
      </c>
      <c r="N40" s="94">
        <f t="shared" si="2"/>
        <v>0.41850000000000021</v>
      </c>
      <c r="O40" s="95">
        <f t="shared" si="3"/>
        <v>96.388999999999953</v>
      </c>
      <c r="P40" s="41">
        <v>34</v>
      </c>
      <c r="Q40" s="96">
        <f t="shared" si="4"/>
        <v>0.44100000000000017</v>
      </c>
      <c r="R40" s="96">
        <v>-2.5000000000000001E-3</v>
      </c>
      <c r="S40" s="96">
        <f t="shared" si="5"/>
        <v>0.43850000000000017</v>
      </c>
      <c r="T40" s="97">
        <f t="shared" si="8"/>
        <v>99.388499999999965</v>
      </c>
    </row>
    <row r="41" spans="2:20" x14ac:dyDescent="0.35">
      <c r="F41" s="90">
        <v>35</v>
      </c>
      <c r="G41" s="91">
        <f t="shared" si="0"/>
        <v>0.23350000000000004</v>
      </c>
      <c r="H41" s="91">
        <v>2.5000000000000001E-3</v>
      </c>
      <c r="I41" s="91">
        <f t="shared" si="9"/>
        <v>0.23600000000000004</v>
      </c>
      <c r="J41" s="92">
        <f t="shared" si="9"/>
        <v>72.072499999999948</v>
      </c>
      <c r="K41" s="93">
        <v>35</v>
      </c>
      <c r="L41" s="94">
        <f t="shared" si="1"/>
        <v>0.41850000000000021</v>
      </c>
      <c r="M41" s="94">
        <v>2.5000000000000001E-3</v>
      </c>
      <c r="N41" s="94">
        <f t="shared" si="2"/>
        <v>0.42100000000000021</v>
      </c>
      <c r="O41" s="95">
        <f t="shared" si="3"/>
        <v>96.80999999999996</v>
      </c>
      <c r="P41" s="41">
        <v>35</v>
      </c>
      <c r="Q41" s="96">
        <f t="shared" si="4"/>
        <v>0.43850000000000017</v>
      </c>
      <c r="R41" s="96">
        <v>-2.5000000000000001E-3</v>
      </c>
      <c r="S41" s="96">
        <f t="shared" si="5"/>
        <v>0.43600000000000017</v>
      </c>
      <c r="T41" s="97">
        <f t="shared" si="8"/>
        <v>98.952499999999958</v>
      </c>
    </row>
    <row r="42" spans="2:20" x14ac:dyDescent="0.35">
      <c r="F42" s="90">
        <v>36</v>
      </c>
      <c r="G42" s="91">
        <f t="shared" si="0"/>
        <v>0.23600000000000004</v>
      </c>
      <c r="H42" s="91">
        <v>2.5000000000000001E-3</v>
      </c>
      <c r="I42" s="91">
        <f t="shared" ref="I42:J57" si="10">I41+H42</f>
        <v>0.23850000000000005</v>
      </c>
      <c r="J42" s="92">
        <f t="shared" si="10"/>
        <v>72.31099999999995</v>
      </c>
      <c r="K42" s="93">
        <v>36</v>
      </c>
      <c r="L42" s="94">
        <f t="shared" si="1"/>
        <v>0.42100000000000021</v>
      </c>
      <c r="M42" s="94">
        <v>2.5000000000000001E-3</v>
      </c>
      <c r="N42" s="94">
        <f t="shared" si="2"/>
        <v>0.42350000000000021</v>
      </c>
      <c r="O42" s="95">
        <f t="shared" si="3"/>
        <v>97.233499999999964</v>
      </c>
      <c r="P42" s="41">
        <v>36</v>
      </c>
      <c r="Q42" s="96">
        <f t="shared" si="4"/>
        <v>0.43600000000000017</v>
      </c>
      <c r="R42" s="96">
        <v>-2.5000000000000001E-3</v>
      </c>
      <c r="S42" s="96">
        <f t="shared" si="5"/>
        <v>0.43350000000000016</v>
      </c>
      <c r="T42" s="97">
        <f t="shared" si="8"/>
        <v>98.518999999999963</v>
      </c>
    </row>
    <row r="43" spans="2:20" x14ac:dyDescent="0.35">
      <c r="F43" s="90">
        <v>37</v>
      </c>
      <c r="G43" s="91">
        <f t="shared" si="0"/>
        <v>0.23850000000000005</v>
      </c>
      <c r="H43" s="91">
        <v>2.5000000000000001E-3</v>
      </c>
      <c r="I43" s="91">
        <f t="shared" si="10"/>
        <v>0.24100000000000005</v>
      </c>
      <c r="J43" s="92">
        <f t="shared" si="10"/>
        <v>72.55199999999995</v>
      </c>
      <c r="K43" s="93">
        <v>37</v>
      </c>
      <c r="L43" s="94">
        <f t="shared" si="1"/>
        <v>0.42350000000000021</v>
      </c>
      <c r="M43" s="94">
        <v>2.5000000000000001E-3</v>
      </c>
      <c r="N43" s="94">
        <f t="shared" si="2"/>
        <v>0.42600000000000021</v>
      </c>
      <c r="O43" s="95">
        <f t="shared" si="3"/>
        <v>97.659499999999966</v>
      </c>
      <c r="P43" s="41">
        <v>37</v>
      </c>
      <c r="Q43" s="96">
        <f t="shared" si="4"/>
        <v>0.43350000000000016</v>
      </c>
      <c r="R43" s="96">
        <v>-2.5000000000000001E-3</v>
      </c>
      <c r="S43" s="96">
        <f t="shared" si="5"/>
        <v>0.43100000000000016</v>
      </c>
      <c r="T43" s="97">
        <f t="shared" si="8"/>
        <v>98.087999999999965</v>
      </c>
    </row>
    <row r="44" spans="2:20" x14ac:dyDescent="0.35">
      <c r="B44" s="60"/>
      <c r="F44" s="90">
        <v>38</v>
      </c>
      <c r="G44" s="91">
        <f t="shared" si="0"/>
        <v>0.24100000000000005</v>
      </c>
      <c r="H44" s="91">
        <v>2.5000000000000001E-3</v>
      </c>
      <c r="I44" s="91">
        <f t="shared" si="10"/>
        <v>0.24350000000000005</v>
      </c>
      <c r="J44" s="92">
        <f t="shared" si="10"/>
        <v>72.795499999999947</v>
      </c>
      <c r="K44" s="93">
        <v>38</v>
      </c>
      <c r="L44" s="94">
        <f t="shared" si="1"/>
        <v>0.42600000000000021</v>
      </c>
      <c r="M44" s="94">
        <v>2.5000000000000001E-3</v>
      </c>
      <c r="N44" s="94">
        <f t="shared" si="2"/>
        <v>0.42850000000000021</v>
      </c>
      <c r="O44" s="95">
        <f t="shared" si="3"/>
        <v>98.087999999999965</v>
      </c>
      <c r="P44" s="41">
        <v>38</v>
      </c>
      <c r="Q44" s="96">
        <f t="shared" si="4"/>
        <v>0.43100000000000016</v>
      </c>
      <c r="R44" s="96">
        <v>-2.5000000000000001E-3</v>
      </c>
      <c r="S44" s="96">
        <f t="shared" si="5"/>
        <v>0.42850000000000016</v>
      </c>
      <c r="T44" s="97">
        <f t="shared" si="8"/>
        <v>97.659499999999966</v>
      </c>
    </row>
    <row r="45" spans="2:20" x14ac:dyDescent="0.35">
      <c r="F45" s="90">
        <v>39</v>
      </c>
      <c r="G45" s="91">
        <f t="shared" si="0"/>
        <v>0.24350000000000005</v>
      </c>
      <c r="H45" s="91">
        <v>2.5000000000000001E-3</v>
      </c>
      <c r="I45" s="91">
        <f t="shared" si="10"/>
        <v>0.24600000000000005</v>
      </c>
      <c r="J45" s="92">
        <f t="shared" si="10"/>
        <v>73.041499999999942</v>
      </c>
      <c r="K45" s="93">
        <v>39</v>
      </c>
      <c r="L45" s="94">
        <f t="shared" si="1"/>
        <v>0.42850000000000021</v>
      </c>
      <c r="M45" s="94">
        <v>2.5000000000000001E-3</v>
      </c>
      <c r="N45" s="94">
        <f t="shared" si="2"/>
        <v>0.43100000000000022</v>
      </c>
      <c r="O45" s="95">
        <f t="shared" si="3"/>
        <v>98.518999999999963</v>
      </c>
      <c r="P45" s="41">
        <v>39</v>
      </c>
      <c r="Q45" s="96">
        <f t="shared" si="4"/>
        <v>0.42850000000000016</v>
      </c>
      <c r="R45" s="96">
        <v>-2.5000000000000001E-3</v>
      </c>
      <c r="S45" s="96">
        <f t="shared" si="5"/>
        <v>0.42600000000000016</v>
      </c>
      <c r="T45" s="97">
        <f t="shared" si="8"/>
        <v>97.233499999999964</v>
      </c>
    </row>
    <row r="46" spans="2:20" x14ac:dyDescent="0.35">
      <c r="F46" s="90">
        <v>40</v>
      </c>
      <c r="G46" s="91">
        <f t="shared" si="0"/>
        <v>0.24600000000000005</v>
      </c>
      <c r="H46" s="91">
        <v>2.5000000000000001E-3</v>
      </c>
      <c r="I46" s="91">
        <f t="shared" si="10"/>
        <v>0.24850000000000005</v>
      </c>
      <c r="J46" s="92">
        <f t="shared" si="10"/>
        <v>73.289999999999949</v>
      </c>
      <c r="K46" s="93">
        <v>40</v>
      </c>
      <c r="L46" s="94">
        <f t="shared" si="1"/>
        <v>0.43100000000000022</v>
      </c>
      <c r="M46" s="94">
        <v>2.5000000000000001E-3</v>
      </c>
      <c r="N46" s="94">
        <f t="shared" si="2"/>
        <v>0.43350000000000022</v>
      </c>
      <c r="O46" s="95">
        <f t="shared" si="3"/>
        <v>98.952499999999958</v>
      </c>
      <c r="P46" s="41">
        <v>40</v>
      </c>
      <c r="Q46" s="96">
        <f t="shared" si="4"/>
        <v>0.42600000000000016</v>
      </c>
      <c r="R46" s="96">
        <v>-2.5000000000000001E-3</v>
      </c>
      <c r="S46" s="96">
        <f t="shared" si="5"/>
        <v>0.42350000000000015</v>
      </c>
      <c r="T46" s="97">
        <f t="shared" si="8"/>
        <v>96.80999999999996</v>
      </c>
    </row>
    <row r="47" spans="2:20" x14ac:dyDescent="0.35">
      <c r="F47" s="90">
        <v>41</v>
      </c>
      <c r="G47" s="91">
        <f t="shared" si="0"/>
        <v>0.24850000000000005</v>
      </c>
      <c r="H47" s="91">
        <v>2.5000000000000001E-3</v>
      </c>
      <c r="I47" s="91">
        <f t="shared" si="10"/>
        <v>0.25100000000000006</v>
      </c>
      <c r="J47" s="92">
        <f t="shared" si="10"/>
        <v>73.540999999999954</v>
      </c>
      <c r="K47" s="93">
        <v>41</v>
      </c>
      <c r="L47" s="94">
        <f t="shared" si="1"/>
        <v>0.43350000000000022</v>
      </c>
      <c r="M47" s="94">
        <v>2.5000000000000001E-3</v>
      </c>
      <c r="N47" s="94">
        <f t="shared" si="2"/>
        <v>0.43600000000000022</v>
      </c>
      <c r="O47" s="95">
        <f t="shared" si="3"/>
        <v>99.388499999999965</v>
      </c>
      <c r="P47" s="41">
        <v>41</v>
      </c>
      <c r="Q47" s="96">
        <f t="shared" si="4"/>
        <v>0.42350000000000015</v>
      </c>
      <c r="R47" s="96">
        <v>-2.5000000000000001E-3</v>
      </c>
      <c r="S47" s="96">
        <f t="shared" si="5"/>
        <v>0.42100000000000015</v>
      </c>
      <c r="T47" s="97">
        <f t="shared" si="8"/>
        <v>96.388999999999953</v>
      </c>
    </row>
    <row r="48" spans="2:20" x14ac:dyDescent="0.35">
      <c r="B48" s="1"/>
      <c r="F48" s="90">
        <v>42</v>
      </c>
      <c r="G48" s="91">
        <f t="shared" si="0"/>
        <v>0.25100000000000006</v>
      </c>
      <c r="H48" s="91">
        <v>2.5000000000000001E-3</v>
      </c>
      <c r="I48" s="91">
        <f t="shared" si="10"/>
        <v>0.25350000000000006</v>
      </c>
      <c r="J48" s="92">
        <f t="shared" si="10"/>
        <v>73.794499999999957</v>
      </c>
      <c r="K48" s="93">
        <v>42</v>
      </c>
      <c r="L48" s="94">
        <f t="shared" si="1"/>
        <v>0.43600000000000022</v>
      </c>
      <c r="M48" s="94">
        <v>2.5000000000000001E-3</v>
      </c>
      <c r="N48" s="94">
        <f t="shared" si="2"/>
        <v>0.43850000000000022</v>
      </c>
      <c r="O48" s="95">
        <f t="shared" si="3"/>
        <v>99.82699999999997</v>
      </c>
      <c r="P48" s="41">
        <v>42</v>
      </c>
      <c r="Q48" s="96">
        <f t="shared" si="4"/>
        <v>0.42100000000000015</v>
      </c>
      <c r="R48" s="96">
        <v>-2.5000000000000001E-3</v>
      </c>
      <c r="S48" s="96">
        <f t="shared" si="5"/>
        <v>0.41850000000000015</v>
      </c>
      <c r="T48" s="97">
        <f t="shared" si="8"/>
        <v>95.970499999999959</v>
      </c>
    </row>
    <row r="49" spans="2:20" x14ac:dyDescent="0.35">
      <c r="B49" s="60"/>
      <c r="F49" s="90">
        <v>43</v>
      </c>
      <c r="G49" s="91">
        <f t="shared" si="0"/>
        <v>0.25350000000000006</v>
      </c>
      <c r="H49" s="91">
        <v>2.5000000000000001E-3</v>
      </c>
      <c r="I49" s="91">
        <f t="shared" si="10"/>
        <v>0.25600000000000006</v>
      </c>
      <c r="J49" s="92">
        <f t="shared" si="10"/>
        <v>74.050499999999957</v>
      </c>
      <c r="K49" s="93">
        <v>43</v>
      </c>
      <c r="L49" s="94">
        <f t="shared" si="1"/>
        <v>0.43850000000000022</v>
      </c>
      <c r="M49" s="94">
        <v>2.5000000000000001E-3</v>
      </c>
      <c r="N49" s="94">
        <f t="shared" si="2"/>
        <v>0.44100000000000023</v>
      </c>
      <c r="O49" s="95">
        <f t="shared" si="3"/>
        <v>100.26799999999997</v>
      </c>
      <c r="P49" s="41">
        <v>43</v>
      </c>
      <c r="Q49" s="96">
        <f t="shared" si="4"/>
        <v>0.41850000000000015</v>
      </c>
      <c r="R49" s="96">
        <v>-2.5000000000000001E-3</v>
      </c>
      <c r="S49" s="96">
        <f t="shared" si="5"/>
        <v>0.41600000000000015</v>
      </c>
      <c r="T49" s="97">
        <f t="shared" si="8"/>
        <v>95.554499999999962</v>
      </c>
    </row>
    <row r="50" spans="2:20" x14ac:dyDescent="0.35">
      <c r="F50" s="90">
        <v>44</v>
      </c>
      <c r="G50" s="91">
        <f t="shared" si="0"/>
        <v>0.25600000000000006</v>
      </c>
      <c r="H50" s="91">
        <v>2.5000000000000001E-3</v>
      </c>
      <c r="I50" s="91">
        <f t="shared" si="10"/>
        <v>0.25850000000000006</v>
      </c>
      <c r="J50" s="92">
        <f t="shared" si="10"/>
        <v>74.308999999999955</v>
      </c>
      <c r="K50" s="93">
        <v>44</v>
      </c>
      <c r="L50" s="94">
        <f t="shared" si="1"/>
        <v>0.44100000000000023</v>
      </c>
      <c r="M50" s="94">
        <v>2.5000000000000001E-3</v>
      </c>
      <c r="N50" s="94">
        <f t="shared" si="2"/>
        <v>0.44350000000000023</v>
      </c>
      <c r="O50" s="95">
        <f t="shared" si="3"/>
        <v>100.71149999999997</v>
      </c>
      <c r="P50" s="41">
        <v>44</v>
      </c>
      <c r="Q50" s="96">
        <f t="shared" si="4"/>
        <v>0.41600000000000015</v>
      </c>
      <c r="R50" s="96">
        <v>-2.5000000000000001E-3</v>
      </c>
      <c r="S50" s="96">
        <f t="shared" si="5"/>
        <v>0.41350000000000015</v>
      </c>
      <c r="T50" s="97">
        <f t="shared" si="8"/>
        <v>95.140999999999963</v>
      </c>
    </row>
    <row r="51" spans="2:20" x14ac:dyDescent="0.35">
      <c r="F51" s="90">
        <v>45</v>
      </c>
      <c r="G51" s="91">
        <f t="shared" si="0"/>
        <v>0.25850000000000006</v>
      </c>
      <c r="H51" s="91">
        <v>2.5000000000000001E-3</v>
      </c>
      <c r="I51" s="91">
        <f t="shared" si="10"/>
        <v>0.26100000000000007</v>
      </c>
      <c r="J51" s="92">
        <f t="shared" si="10"/>
        <v>74.569999999999951</v>
      </c>
      <c r="K51" s="93">
        <v>45</v>
      </c>
      <c r="L51" s="94">
        <f t="shared" si="1"/>
        <v>0.44350000000000023</v>
      </c>
      <c r="M51" s="94">
        <v>2.5000000000000001E-3</v>
      </c>
      <c r="N51" s="94">
        <f t="shared" si="2"/>
        <v>0.44600000000000023</v>
      </c>
      <c r="O51" s="95">
        <f t="shared" si="3"/>
        <v>101.15749999999997</v>
      </c>
      <c r="P51" s="41">
        <v>45</v>
      </c>
      <c r="Q51" s="96">
        <f t="shared" si="4"/>
        <v>0.41350000000000015</v>
      </c>
      <c r="R51" s="96">
        <v>-2.5000000000000001E-3</v>
      </c>
      <c r="S51" s="96">
        <f t="shared" si="5"/>
        <v>0.41100000000000014</v>
      </c>
      <c r="T51" s="97">
        <f t="shared" si="8"/>
        <v>94.729999999999961</v>
      </c>
    </row>
    <row r="52" spans="2:20" x14ac:dyDescent="0.35">
      <c r="F52" s="90">
        <v>46</v>
      </c>
      <c r="G52" s="91">
        <f t="shared" si="0"/>
        <v>0.26100000000000007</v>
      </c>
      <c r="H52" s="91">
        <v>2.5000000000000001E-3</v>
      </c>
      <c r="I52" s="91">
        <f t="shared" si="10"/>
        <v>0.26350000000000007</v>
      </c>
      <c r="J52" s="92">
        <f t="shared" si="10"/>
        <v>74.833499999999944</v>
      </c>
      <c r="K52" s="93">
        <v>46</v>
      </c>
      <c r="L52" s="94">
        <f t="shared" si="1"/>
        <v>0.44600000000000023</v>
      </c>
      <c r="M52" s="94">
        <v>2.5000000000000001E-3</v>
      </c>
      <c r="N52" s="94">
        <f t="shared" si="2"/>
        <v>0.44850000000000023</v>
      </c>
      <c r="O52" s="95">
        <f t="shared" si="3"/>
        <v>101.60599999999997</v>
      </c>
      <c r="P52" s="41">
        <v>46</v>
      </c>
      <c r="Q52" s="96">
        <f t="shared" si="4"/>
        <v>0.41100000000000014</v>
      </c>
      <c r="R52" s="96">
        <v>-2.5000000000000001E-3</v>
      </c>
      <c r="S52" s="96">
        <f t="shared" si="5"/>
        <v>0.40850000000000014</v>
      </c>
      <c r="T52" s="97">
        <f t="shared" si="8"/>
        <v>94.321499999999958</v>
      </c>
    </row>
    <row r="53" spans="2:20" x14ac:dyDescent="0.35">
      <c r="F53" s="90">
        <v>47</v>
      </c>
      <c r="G53" s="91">
        <f t="shared" si="0"/>
        <v>0.26350000000000007</v>
      </c>
      <c r="H53" s="91">
        <v>2.5000000000000001E-3</v>
      </c>
      <c r="I53" s="91">
        <f t="shared" si="10"/>
        <v>0.26600000000000007</v>
      </c>
      <c r="J53" s="92">
        <f t="shared" si="10"/>
        <v>75.099499999999949</v>
      </c>
      <c r="K53" s="93">
        <v>47</v>
      </c>
      <c r="L53" s="94">
        <f t="shared" si="1"/>
        <v>0.44850000000000023</v>
      </c>
      <c r="M53" s="94">
        <v>2.5000000000000001E-3</v>
      </c>
      <c r="N53" s="94">
        <f t="shared" si="2"/>
        <v>0.45100000000000023</v>
      </c>
      <c r="O53" s="95">
        <f t="shared" si="3"/>
        <v>102.05699999999996</v>
      </c>
      <c r="P53" s="41">
        <v>47</v>
      </c>
      <c r="Q53" s="96">
        <f t="shared" si="4"/>
        <v>0.40850000000000014</v>
      </c>
      <c r="R53" s="96">
        <v>-2.5000000000000001E-3</v>
      </c>
      <c r="S53" s="96">
        <f t="shared" si="5"/>
        <v>0.40600000000000014</v>
      </c>
      <c r="T53" s="97">
        <f t="shared" si="8"/>
        <v>93.915499999999952</v>
      </c>
    </row>
    <row r="54" spans="2:20" x14ac:dyDescent="0.35">
      <c r="F54" s="90">
        <v>48</v>
      </c>
      <c r="G54" s="91">
        <f t="shared" si="0"/>
        <v>0.26600000000000007</v>
      </c>
      <c r="H54" s="91">
        <v>2.5000000000000001E-3</v>
      </c>
      <c r="I54" s="91">
        <f t="shared" si="10"/>
        <v>0.26850000000000007</v>
      </c>
      <c r="J54" s="92">
        <f t="shared" si="10"/>
        <v>75.367999999999952</v>
      </c>
      <c r="K54" s="93">
        <v>48</v>
      </c>
      <c r="L54" s="94">
        <f t="shared" si="1"/>
        <v>0.45100000000000023</v>
      </c>
      <c r="M54" s="94">
        <v>2.5000000000000001E-3</v>
      </c>
      <c r="N54" s="94">
        <f t="shared" si="2"/>
        <v>0.45350000000000024</v>
      </c>
      <c r="O54" s="95">
        <f t="shared" si="3"/>
        <v>102.51049999999996</v>
      </c>
      <c r="P54" s="41">
        <v>48</v>
      </c>
      <c r="Q54" s="96">
        <f t="shared" si="4"/>
        <v>0.40600000000000014</v>
      </c>
      <c r="R54" s="96">
        <v>-2.5000000000000001E-3</v>
      </c>
      <c r="S54" s="96">
        <f t="shared" si="5"/>
        <v>0.40350000000000014</v>
      </c>
      <c r="T54" s="97">
        <f t="shared" si="8"/>
        <v>93.511999999999958</v>
      </c>
    </row>
    <row r="55" spans="2:20" x14ac:dyDescent="0.35">
      <c r="F55" s="90">
        <v>49</v>
      </c>
      <c r="G55" s="91">
        <f t="shared" si="0"/>
        <v>0.26850000000000007</v>
      </c>
      <c r="H55" s="91">
        <v>2.5000000000000001E-3</v>
      </c>
      <c r="I55" s="91">
        <f t="shared" si="10"/>
        <v>0.27100000000000007</v>
      </c>
      <c r="J55" s="92">
        <f t="shared" si="10"/>
        <v>75.638999999999953</v>
      </c>
      <c r="K55" s="93">
        <v>49</v>
      </c>
      <c r="L55" s="94">
        <f t="shared" si="1"/>
        <v>0.45350000000000024</v>
      </c>
      <c r="M55" s="94">
        <v>2.5000000000000001E-3</v>
      </c>
      <c r="N55" s="94">
        <f t="shared" si="2"/>
        <v>0.45600000000000024</v>
      </c>
      <c r="O55" s="95">
        <f t="shared" si="3"/>
        <v>102.96649999999997</v>
      </c>
      <c r="P55" s="41">
        <v>49</v>
      </c>
      <c r="Q55" s="96">
        <f t="shared" si="4"/>
        <v>0.40350000000000014</v>
      </c>
      <c r="R55" s="96">
        <v>-2.5000000000000001E-3</v>
      </c>
      <c r="S55" s="96">
        <f t="shared" si="5"/>
        <v>0.40100000000000013</v>
      </c>
      <c r="T55" s="97">
        <f t="shared" si="8"/>
        <v>93.110999999999962</v>
      </c>
    </row>
    <row r="56" spans="2:20" ht="15" thickBot="1" x14ac:dyDescent="0.4">
      <c r="F56" s="90">
        <v>50</v>
      </c>
      <c r="G56" s="91">
        <f t="shared" si="0"/>
        <v>0.27100000000000007</v>
      </c>
      <c r="H56" s="91">
        <v>2.5000000000000001E-3</v>
      </c>
      <c r="I56" s="91">
        <f t="shared" si="10"/>
        <v>0.27350000000000008</v>
      </c>
      <c r="J56" s="92">
        <f t="shared" si="10"/>
        <v>75.912499999999952</v>
      </c>
      <c r="K56" s="93">
        <v>50</v>
      </c>
      <c r="L56" s="94">
        <f t="shared" si="1"/>
        <v>0.45600000000000024</v>
      </c>
      <c r="M56" s="94">
        <v>2.5000000000000001E-3</v>
      </c>
      <c r="N56" s="94">
        <f t="shared" si="2"/>
        <v>0.45850000000000024</v>
      </c>
      <c r="O56" s="95">
        <f t="shared" si="3"/>
        <v>103.42499999999997</v>
      </c>
      <c r="P56" s="42">
        <v>50</v>
      </c>
      <c r="Q56" s="101">
        <f t="shared" si="4"/>
        <v>0.40100000000000013</v>
      </c>
      <c r="R56" s="101">
        <v>-2.5000000000000001E-3</v>
      </c>
      <c r="S56" s="143">
        <f t="shared" si="5"/>
        <v>0.39850000000000013</v>
      </c>
      <c r="T56" s="144">
        <f>T55-S56</f>
        <v>92.712499999999963</v>
      </c>
    </row>
    <row r="57" spans="2:20" x14ac:dyDescent="0.35">
      <c r="F57" s="90">
        <v>51</v>
      </c>
      <c r="G57" s="91">
        <f t="shared" si="0"/>
        <v>0.27350000000000008</v>
      </c>
      <c r="H57" s="91">
        <v>2.5000000000000001E-3</v>
      </c>
      <c r="I57" s="91">
        <f t="shared" si="10"/>
        <v>0.27600000000000008</v>
      </c>
      <c r="J57" s="92">
        <f t="shared" si="10"/>
        <v>76.188499999999948</v>
      </c>
      <c r="K57" s="93">
        <v>51</v>
      </c>
      <c r="L57" s="94">
        <f t="shared" si="1"/>
        <v>0.45850000000000024</v>
      </c>
      <c r="M57" s="94">
        <v>2.5000000000000001E-3</v>
      </c>
      <c r="N57" s="94">
        <f t="shared" si="2"/>
        <v>0.46100000000000024</v>
      </c>
      <c r="O57" s="95">
        <f t="shared" si="3"/>
        <v>103.88599999999997</v>
      </c>
    </row>
    <row r="58" spans="2:20" x14ac:dyDescent="0.35">
      <c r="F58" s="90">
        <v>52</v>
      </c>
      <c r="G58" s="91">
        <f t="shared" si="0"/>
        <v>0.27600000000000008</v>
      </c>
      <c r="H58" s="91">
        <v>2.5000000000000001E-3</v>
      </c>
      <c r="I58" s="91">
        <f t="shared" ref="I58:J73" si="11">I57+H58</f>
        <v>0.27850000000000008</v>
      </c>
      <c r="J58" s="92">
        <f t="shared" si="11"/>
        <v>76.466999999999942</v>
      </c>
      <c r="K58" s="93">
        <v>52</v>
      </c>
      <c r="L58" s="94">
        <f t="shared" si="1"/>
        <v>0.46100000000000024</v>
      </c>
      <c r="M58" s="94">
        <v>2.5000000000000001E-3</v>
      </c>
      <c r="N58" s="94">
        <f t="shared" si="2"/>
        <v>0.46350000000000025</v>
      </c>
      <c r="O58" s="95">
        <f t="shared" si="3"/>
        <v>104.34949999999996</v>
      </c>
    </row>
    <row r="59" spans="2:20" x14ac:dyDescent="0.35">
      <c r="F59" s="90">
        <v>53</v>
      </c>
      <c r="G59" s="91">
        <f t="shared" si="0"/>
        <v>0.27850000000000008</v>
      </c>
      <c r="H59" s="91">
        <v>2.5000000000000001E-3</v>
      </c>
      <c r="I59" s="91">
        <f t="shared" si="11"/>
        <v>0.28100000000000008</v>
      </c>
      <c r="J59" s="92">
        <f t="shared" si="11"/>
        <v>76.747999999999948</v>
      </c>
      <c r="K59" s="93">
        <v>53</v>
      </c>
      <c r="L59" s="94">
        <f t="shared" si="1"/>
        <v>0.46350000000000025</v>
      </c>
      <c r="M59" s="94">
        <v>2.5000000000000001E-3</v>
      </c>
      <c r="N59" s="94">
        <f t="shared" si="2"/>
        <v>0.46600000000000025</v>
      </c>
      <c r="O59" s="95">
        <f t="shared" si="3"/>
        <v>104.81549999999996</v>
      </c>
    </row>
    <row r="60" spans="2:20" x14ac:dyDescent="0.35">
      <c r="F60" s="90">
        <v>54</v>
      </c>
      <c r="G60" s="91">
        <f t="shared" si="0"/>
        <v>0.28100000000000008</v>
      </c>
      <c r="H60" s="91">
        <v>2.5000000000000001E-3</v>
      </c>
      <c r="I60" s="91">
        <f t="shared" si="11"/>
        <v>0.28350000000000009</v>
      </c>
      <c r="J60" s="92">
        <f t="shared" si="11"/>
        <v>77.031499999999951</v>
      </c>
      <c r="K60" s="93">
        <v>54</v>
      </c>
      <c r="L60" s="94">
        <f t="shared" si="1"/>
        <v>0.46600000000000025</v>
      </c>
      <c r="M60" s="94">
        <v>2.5000000000000001E-3</v>
      </c>
      <c r="N60" s="94">
        <f t="shared" si="2"/>
        <v>0.46850000000000025</v>
      </c>
      <c r="O60" s="95">
        <f t="shared" si="3"/>
        <v>105.28399999999996</v>
      </c>
    </row>
    <row r="61" spans="2:20" x14ac:dyDescent="0.35">
      <c r="F61" s="90">
        <v>55</v>
      </c>
      <c r="G61" s="91">
        <f t="shared" si="0"/>
        <v>0.28350000000000009</v>
      </c>
      <c r="H61" s="91">
        <v>2.5000000000000001E-3</v>
      </c>
      <c r="I61" s="91">
        <f t="shared" si="11"/>
        <v>0.28600000000000009</v>
      </c>
      <c r="J61" s="92">
        <f t="shared" si="11"/>
        <v>77.317499999999953</v>
      </c>
      <c r="K61" s="93">
        <v>55</v>
      </c>
      <c r="L61" s="94">
        <f t="shared" si="1"/>
        <v>0.46850000000000025</v>
      </c>
      <c r="M61" s="94">
        <v>2.5000000000000001E-3</v>
      </c>
      <c r="N61" s="94">
        <f t="shared" si="2"/>
        <v>0.47100000000000025</v>
      </c>
      <c r="O61" s="95">
        <f t="shared" si="3"/>
        <v>105.75499999999997</v>
      </c>
    </row>
    <row r="62" spans="2:20" x14ac:dyDescent="0.35">
      <c r="F62" s="90">
        <v>56</v>
      </c>
      <c r="G62" s="91">
        <f t="shared" si="0"/>
        <v>0.28600000000000009</v>
      </c>
      <c r="H62" s="91">
        <v>2.5000000000000001E-3</v>
      </c>
      <c r="I62" s="91">
        <f t="shared" si="11"/>
        <v>0.28850000000000009</v>
      </c>
      <c r="J62" s="92">
        <f t="shared" si="11"/>
        <v>77.605999999999952</v>
      </c>
      <c r="K62" s="93">
        <v>56</v>
      </c>
      <c r="L62" s="94">
        <f t="shared" si="1"/>
        <v>0.47100000000000025</v>
      </c>
      <c r="M62" s="94">
        <v>2.5000000000000001E-3</v>
      </c>
      <c r="N62" s="94">
        <f t="shared" si="2"/>
        <v>0.47350000000000025</v>
      </c>
      <c r="O62" s="95">
        <f t="shared" si="3"/>
        <v>106.22849999999997</v>
      </c>
    </row>
    <row r="63" spans="2:20" x14ac:dyDescent="0.35">
      <c r="F63" s="90">
        <v>57</v>
      </c>
      <c r="G63" s="91">
        <f t="shared" si="0"/>
        <v>0.28850000000000009</v>
      </c>
      <c r="H63" s="91">
        <v>2.5000000000000001E-3</v>
      </c>
      <c r="I63" s="91">
        <f t="shared" si="11"/>
        <v>0.29100000000000009</v>
      </c>
      <c r="J63" s="92">
        <f t="shared" si="11"/>
        <v>77.896999999999949</v>
      </c>
      <c r="K63" s="93">
        <v>57</v>
      </c>
      <c r="L63" s="94">
        <f t="shared" si="1"/>
        <v>0.47350000000000025</v>
      </c>
      <c r="M63" s="94">
        <v>2.5000000000000001E-3</v>
      </c>
      <c r="N63" s="94">
        <f t="shared" si="2"/>
        <v>0.47600000000000026</v>
      </c>
      <c r="O63" s="95">
        <f t="shared" si="3"/>
        <v>106.70449999999997</v>
      </c>
    </row>
    <row r="64" spans="2:20" x14ac:dyDescent="0.35">
      <c r="F64" s="90">
        <v>58</v>
      </c>
      <c r="G64" s="91">
        <f t="shared" si="0"/>
        <v>0.29100000000000009</v>
      </c>
      <c r="H64" s="91">
        <v>2.5000000000000001E-3</v>
      </c>
      <c r="I64" s="91">
        <f t="shared" si="11"/>
        <v>0.29350000000000009</v>
      </c>
      <c r="J64" s="92">
        <f t="shared" si="11"/>
        <v>78.190499999999943</v>
      </c>
      <c r="K64" s="93">
        <v>58</v>
      </c>
      <c r="L64" s="94">
        <f t="shared" si="1"/>
        <v>0.47600000000000026</v>
      </c>
      <c r="M64" s="94">
        <v>2.5000000000000001E-3</v>
      </c>
      <c r="N64" s="94">
        <f t="shared" si="2"/>
        <v>0.47850000000000026</v>
      </c>
      <c r="O64" s="95">
        <f t="shared" si="3"/>
        <v>107.18299999999996</v>
      </c>
    </row>
    <row r="65" spans="6:20" x14ac:dyDescent="0.35">
      <c r="F65" s="90">
        <v>59</v>
      </c>
      <c r="G65" s="91">
        <f t="shared" si="0"/>
        <v>0.29350000000000009</v>
      </c>
      <c r="H65" s="91">
        <v>2.5000000000000001E-3</v>
      </c>
      <c r="I65" s="91">
        <f t="shared" si="11"/>
        <v>0.2960000000000001</v>
      </c>
      <c r="J65" s="92">
        <f t="shared" si="11"/>
        <v>78.48649999999995</v>
      </c>
      <c r="K65" s="93">
        <v>59</v>
      </c>
      <c r="L65" s="94">
        <f t="shared" si="1"/>
        <v>0.47850000000000026</v>
      </c>
      <c r="M65" s="94">
        <v>2.5000000000000001E-3</v>
      </c>
      <c r="N65" s="94">
        <f t="shared" si="2"/>
        <v>0.48100000000000026</v>
      </c>
      <c r="O65" s="95">
        <f t="shared" si="3"/>
        <v>107.66399999999996</v>
      </c>
      <c r="T65">
        <v>1</v>
      </c>
    </row>
    <row r="66" spans="6:20" x14ac:dyDescent="0.35">
      <c r="F66" s="90">
        <v>60</v>
      </c>
      <c r="G66" s="91">
        <f t="shared" si="0"/>
        <v>0.2960000000000001</v>
      </c>
      <c r="H66" s="91">
        <v>2.5000000000000001E-3</v>
      </c>
      <c r="I66" s="91">
        <f t="shared" si="11"/>
        <v>0.2985000000000001</v>
      </c>
      <c r="J66" s="92">
        <f t="shared" si="11"/>
        <v>78.784999999999954</v>
      </c>
      <c r="K66" s="93">
        <v>60</v>
      </c>
      <c r="L66" s="94">
        <f t="shared" si="1"/>
        <v>0.48100000000000026</v>
      </c>
      <c r="M66" s="94">
        <v>2.5000000000000001E-3</v>
      </c>
      <c r="N66" s="94">
        <f t="shared" si="2"/>
        <v>0.48350000000000026</v>
      </c>
      <c r="O66" s="95">
        <f t="shared" si="3"/>
        <v>108.14749999999997</v>
      </c>
    </row>
    <row r="67" spans="6:20" x14ac:dyDescent="0.35">
      <c r="F67" s="90">
        <v>61</v>
      </c>
      <c r="G67" s="91">
        <f t="shared" si="0"/>
        <v>0.2985000000000001</v>
      </c>
      <c r="H67" s="91">
        <v>2.5000000000000001E-3</v>
      </c>
      <c r="I67" s="91">
        <f t="shared" si="11"/>
        <v>0.3010000000000001</v>
      </c>
      <c r="J67" s="92">
        <f t="shared" si="11"/>
        <v>79.085999999999956</v>
      </c>
      <c r="K67" s="93">
        <v>61</v>
      </c>
      <c r="L67" s="94">
        <f t="shared" si="1"/>
        <v>0.48350000000000026</v>
      </c>
      <c r="M67" s="94">
        <v>2.5000000000000001E-3</v>
      </c>
      <c r="N67" s="94">
        <f t="shared" si="2"/>
        <v>0.48600000000000027</v>
      </c>
      <c r="O67" s="95">
        <f t="shared" si="3"/>
        <v>108.63349999999997</v>
      </c>
    </row>
    <row r="68" spans="6:20" x14ac:dyDescent="0.35">
      <c r="F68" s="90">
        <v>62</v>
      </c>
      <c r="G68" s="91">
        <f t="shared" si="0"/>
        <v>0.3010000000000001</v>
      </c>
      <c r="H68" s="91">
        <v>2.5000000000000001E-3</v>
      </c>
      <c r="I68" s="91">
        <f t="shared" si="11"/>
        <v>0.3035000000000001</v>
      </c>
      <c r="J68" s="92">
        <f t="shared" si="11"/>
        <v>79.389499999999956</v>
      </c>
      <c r="K68" s="93">
        <v>62</v>
      </c>
      <c r="L68" s="94">
        <f t="shared" si="1"/>
        <v>0.48600000000000027</v>
      </c>
      <c r="M68" s="94">
        <v>2.5000000000000001E-3</v>
      </c>
      <c r="N68" s="94">
        <f t="shared" si="2"/>
        <v>0.48850000000000027</v>
      </c>
      <c r="O68" s="95">
        <f t="shared" si="3"/>
        <v>109.12199999999997</v>
      </c>
    </row>
    <row r="69" spans="6:20" x14ac:dyDescent="0.35">
      <c r="F69" s="90">
        <v>63</v>
      </c>
      <c r="G69" s="91">
        <f t="shared" si="0"/>
        <v>0.3035000000000001</v>
      </c>
      <c r="H69" s="91">
        <v>2.5000000000000001E-3</v>
      </c>
      <c r="I69" s="91">
        <f t="shared" si="11"/>
        <v>0.30600000000000011</v>
      </c>
      <c r="J69" s="92">
        <f t="shared" si="11"/>
        <v>79.695499999999953</v>
      </c>
      <c r="K69" s="93">
        <v>63</v>
      </c>
      <c r="L69" s="94">
        <f t="shared" si="1"/>
        <v>0.48850000000000027</v>
      </c>
      <c r="M69" s="94">
        <v>2.5000000000000001E-3</v>
      </c>
      <c r="N69" s="94">
        <f t="shared" si="2"/>
        <v>0.49100000000000027</v>
      </c>
      <c r="O69" s="95">
        <f t="shared" si="3"/>
        <v>109.61299999999997</v>
      </c>
    </row>
    <row r="70" spans="6:20" x14ac:dyDescent="0.35">
      <c r="F70" s="90">
        <v>64</v>
      </c>
      <c r="G70" s="91">
        <f t="shared" si="0"/>
        <v>0.30600000000000011</v>
      </c>
      <c r="H70" s="91">
        <v>2.5000000000000001E-3</v>
      </c>
      <c r="I70" s="91">
        <f t="shared" si="11"/>
        <v>0.30850000000000011</v>
      </c>
      <c r="J70" s="92">
        <f t="shared" si="11"/>
        <v>80.003999999999948</v>
      </c>
      <c r="K70" s="93">
        <v>64</v>
      </c>
      <c r="L70" s="94">
        <f t="shared" si="1"/>
        <v>0.49100000000000027</v>
      </c>
      <c r="M70" s="94">
        <v>2.5000000000000001E-3</v>
      </c>
      <c r="N70" s="94">
        <f t="shared" si="2"/>
        <v>0.49350000000000027</v>
      </c>
      <c r="O70" s="95">
        <f t="shared" si="3"/>
        <v>110.10649999999997</v>
      </c>
    </row>
    <row r="71" spans="6:20" x14ac:dyDescent="0.35">
      <c r="F71" s="90">
        <v>65</v>
      </c>
      <c r="G71" s="91">
        <f t="shared" si="0"/>
        <v>0.30850000000000011</v>
      </c>
      <c r="H71" s="91">
        <v>2.5000000000000001E-3</v>
      </c>
      <c r="I71" s="91">
        <f t="shared" si="11"/>
        <v>0.31100000000000011</v>
      </c>
      <c r="J71" s="92">
        <f t="shared" si="11"/>
        <v>80.314999999999955</v>
      </c>
      <c r="K71" s="93">
        <v>65</v>
      </c>
      <c r="L71" s="94">
        <f t="shared" si="1"/>
        <v>0.49350000000000027</v>
      </c>
      <c r="M71" s="94">
        <v>2.5000000000000001E-3</v>
      </c>
      <c r="N71" s="94">
        <f t="shared" si="2"/>
        <v>0.49600000000000027</v>
      </c>
      <c r="O71" s="95">
        <f t="shared" si="3"/>
        <v>110.60249999999996</v>
      </c>
    </row>
    <row r="72" spans="6:20" x14ac:dyDescent="0.35">
      <c r="F72" s="90">
        <v>66</v>
      </c>
      <c r="G72" s="91">
        <f t="shared" si="0"/>
        <v>0.31100000000000011</v>
      </c>
      <c r="H72" s="91">
        <v>2.5000000000000001E-3</v>
      </c>
      <c r="I72" s="91">
        <f t="shared" si="11"/>
        <v>0.31350000000000011</v>
      </c>
      <c r="J72" s="92">
        <f t="shared" si="11"/>
        <v>80.62849999999996</v>
      </c>
      <c r="K72" s="93">
        <v>66</v>
      </c>
      <c r="L72" s="94">
        <f t="shared" si="1"/>
        <v>0.49600000000000027</v>
      </c>
      <c r="M72" s="94">
        <v>2.5000000000000001E-3</v>
      </c>
      <c r="N72" s="94">
        <f t="shared" si="2"/>
        <v>0.49850000000000028</v>
      </c>
      <c r="O72" s="95">
        <f t="shared" si="3"/>
        <v>111.10099999999997</v>
      </c>
    </row>
    <row r="73" spans="6:20" x14ac:dyDescent="0.35">
      <c r="F73" s="90">
        <v>67</v>
      </c>
      <c r="G73" s="91">
        <f t="shared" ref="G73:G81" si="12">I72</f>
        <v>0.31350000000000011</v>
      </c>
      <c r="H73" s="91">
        <v>2.5000000000000001E-3</v>
      </c>
      <c r="I73" s="91">
        <f t="shared" si="11"/>
        <v>0.31600000000000011</v>
      </c>
      <c r="J73" s="92">
        <f t="shared" si="11"/>
        <v>80.944499999999962</v>
      </c>
      <c r="K73" s="93">
        <v>67</v>
      </c>
      <c r="L73" s="94">
        <f t="shared" ref="L73:L81" si="13">N72</f>
        <v>0.49850000000000028</v>
      </c>
      <c r="M73" s="94">
        <v>2.5000000000000001E-3</v>
      </c>
      <c r="N73" s="94">
        <f t="shared" ref="N73:N81" si="14">L73+M73</f>
        <v>0.50100000000000022</v>
      </c>
      <c r="O73" s="95">
        <f t="shared" ref="O73:O81" si="15">N73+O72</f>
        <v>111.60199999999998</v>
      </c>
    </row>
    <row r="74" spans="6:20" x14ac:dyDescent="0.35">
      <c r="F74" s="90">
        <v>68</v>
      </c>
      <c r="G74" s="91">
        <f t="shared" si="12"/>
        <v>0.31600000000000011</v>
      </c>
      <c r="H74" s="91">
        <v>2.5000000000000001E-3</v>
      </c>
      <c r="I74" s="91">
        <f t="shared" ref="I74:J81" si="16">I73+H74</f>
        <v>0.31850000000000012</v>
      </c>
      <c r="J74" s="92">
        <f t="shared" si="16"/>
        <v>81.262999999999963</v>
      </c>
      <c r="K74" s="93">
        <v>68</v>
      </c>
      <c r="L74" s="94">
        <f t="shared" si="13"/>
        <v>0.50100000000000022</v>
      </c>
      <c r="M74" s="94">
        <v>2.5000000000000001E-3</v>
      </c>
      <c r="N74" s="94">
        <f t="shared" si="14"/>
        <v>0.50350000000000017</v>
      </c>
      <c r="O74" s="95">
        <f t="shared" si="15"/>
        <v>112.10549999999998</v>
      </c>
    </row>
    <row r="75" spans="6:20" x14ac:dyDescent="0.35">
      <c r="F75" s="90">
        <v>69</v>
      </c>
      <c r="G75" s="91">
        <f t="shared" si="12"/>
        <v>0.31850000000000012</v>
      </c>
      <c r="H75" s="91">
        <v>2.5000000000000001E-3</v>
      </c>
      <c r="I75" s="91">
        <f t="shared" si="16"/>
        <v>0.32100000000000012</v>
      </c>
      <c r="J75" s="92">
        <f t="shared" si="16"/>
        <v>81.583999999999961</v>
      </c>
      <c r="K75" s="93">
        <v>69</v>
      </c>
      <c r="L75" s="94">
        <f t="shared" si="13"/>
        <v>0.50350000000000017</v>
      </c>
      <c r="M75" s="94">
        <v>2.5000000000000001E-3</v>
      </c>
      <c r="N75" s="94">
        <f t="shared" si="14"/>
        <v>0.50600000000000012</v>
      </c>
      <c r="O75" s="95">
        <f t="shared" si="15"/>
        <v>112.61149999999998</v>
      </c>
    </row>
    <row r="76" spans="6:20" x14ac:dyDescent="0.35">
      <c r="F76" s="90">
        <v>70</v>
      </c>
      <c r="G76" s="91">
        <f t="shared" si="12"/>
        <v>0.32100000000000012</v>
      </c>
      <c r="H76" s="91">
        <v>2.5000000000000001E-3</v>
      </c>
      <c r="I76" s="91">
        <f t="shared" si="16"/>
        <v>0.32350000000000012</v>
      </c>
      <c r="J76" s="92">
        <f t="shared" si="16"/>
        <v>81.907499999999956</v>
      </c>
      <c r="K76" s="93">
        <v>70</v>
      </c>
      <c r="L76" s="94">
        <f t="shared" si="13"/>
        <v>0.50600000000000012</v>
      </c>
      <c r="M76" s="94">
        <v>2.5000000000000001E-3</v>
      </c>
      <c r="N76" s="94">
        <f t="shared" si="14"/>
        <v>0.50850000000000006</v>
      </c>
      <c r="O76" s="95">
        <f t="shared" si="15"/>
        <v>113.11999999999998</v>
      </c>
    </row>
    <row r="77" spans="6:20" x14ac:dyDescent="0.35">
      <c r="F77" s="90">
        <v>71</v>
      </c>
      <c r="G77" s="91">
        <f t="shared" si="12"/>
        <v>0.32350000000000012</v>
      </c>
      <c r="H77" s="91">
        <v>2.5000000000000001E-3</v>
      </c>
      <c r="I77" s="91">
        <f t="shared" si="16"/>
        <v>0.32600000000000012</v>
      </c>
      <c r="J77" s="92">
        <f t="shared" si="16"/>
        <v>82.23349999999995</v>
      </c>
      <c r="K77" s="93">
        <v>71</v>
      </c>
      <c r="L77" s="94">
        <f t="shared" si="13"/>
        <v>0.50850000000000006</v>
      </c>
      <c r="M77" s="94">
        <v>2.5000000000000001E-3</v>
      </c>
      <c r="N77" s="94">
        <f t="shared" si="14"/>
        <v>0.51100000000000001</v>
      </c>
      <c r="O77" s="95">
        <f t="shared" si="15"/>
        <v>113.63099999999997</v>
      </c>
    </row>
    <row r="78" spans="6:20" x14ac:dyDescent="0.35">
      <c r="F78" s="90">
        <v>72</v>
      </c>
      <c r="G78" s="91">
        <f t="shared" si="12"/>
        <v>0.32600000000000012</v>
      </c>
      <c r="H78" s="91">
        <v>2.5000000000000001E-3</v>
      </c>
      <c r="I78" s="91">
        <f t="shared" si="16"/>
        <v>0.32850000000000013</v>
      </c>
      <c r="J78" s="92">
        <f t="shared" si="16"/>
        <v>82.561999999999955</v>
      </c>
      <c r="K78" s="93">
        <v>72</v>
      </c>
      <c r="L78" s="94">
        <f t="shared" si="13"/>
        <v>0.51100000000000001</v>
      </c>
      <c r="M78" s="94">
        <v>2.5000000000000001E-3</v>
      </c>
      <c r="N78" s="94">
        <f t="shared" si="14"/>
        <v>0.51349999999999996</v>
      </c>
      <c r="O78" s="95">
        <f t="shared" si="15"/>
        <v>114.14449999999997</v>
      </c>
    </row>
    <row r="79" spans="6:20" x14ac:dyDescent="0.35">
      <c r="F79" s="90">
        <v>73</v>
      </c>
      <c r="G79" s="91">
        <f t="shared" si="12"/>
        <v>0.32850000000000013</v>
      </c>
      <c r="H79" s="91">
        <v>2.5000000000000001E-3</v>
      </c>
      <c r="I79" s="91">
        <f t="shared" si="16"/>
        <v>0.33100000000000013</v>
      </c>
      <c r="J79" s="92">
        <f t="shared" si="16"/>
        <v>82.892999999999958</v>
      </c>
      <c r="K79" s="93">
        <v>73</v>
      </c>
      <c r="L79" s="94">
        <f t="shared" si="13"/>
        <v>0.51349999999999996</v>
      </c>
      <c r="M79" s="94">
        <v>2.5000000000000001E-3</v>
      </c>
      <c r="N79" s="94">
        <f t="shared" si="14"/>
        <v>0.5159999999999999</v>
      </c>
      <c r="O79" s="95">
        <f t="shared" si="15"/>
        <v>114.66049999999997</v>
      </c>
    </row>
    <row r="80" spans="6:20" x14ac:dyDescent="0.35">
      <c r="F80" s="90">
        <v>74</v>
      </c>
      <c r="G80" s="91">
        <f t="shared" si="12"/>
        <v>0.33100000000000013</v>
      </c>
      <c r="H80" s="91">
        <v>2.5000000000000001E-3</v>
      </c>
      <c r="I80" s="91">
        <f t="shared" si="16"/>
        <v>0.33350000000000013</v>
      </c>
      <c r="J80" s="92">
        <f t="shared" si="16"/>
        <v>83.226499999999959</v>
      </c>
      <c r="K80" s="93">
        <v>74</v>
      </c>
      <c r="L80" s="94">
        <f t="shared" si="13"/>
        <v>0.5159999999999999</v>
      </c>
      <c r="M80" s="94">
        <v>2.5000000000000001E-3</v>
      </c>
      <c r="N80" s="94">
        <f t="shared" si="14"/>
        <v>0.51849999999999985</v>
      </c>
      <c r="O80" s="95">
        <f t="shared" si="15"/>
        <v>115.17899999999997</v>
      </c>
    </row>
    <row r="81" spans="2:19" ht="15" thickBot="1" x14ac:dyDescent="0.4">
      <c r="F81" s="103">
        <v>75</v>
      </c>
      <c r="G81" s="104">
        <f t="shared" si="12"/>
        <v>0.33350000000000013</v>
      </c>
      <c r="H81" s="104">
        <v>2.5000000000000001E-3</v>
      </c>
      <c r="I81" s="141">
        <f t="shared" si="16"/>
        <v>0.33600000000000013</v>
      </c>
      <c r="J81" s="142">
        <f t="shared" si="16"/>
        <v>83.562499999999957</v>
      </c>
      <c r="K81" s="105">
        <v>75</v>
      </c>
      <c r="L81" s="106">
        <f t="shared" si="13"/>
        <v>0.51849999999999985</v>
      </c>
      <c r="M81" s="106">
        <v>2.5000000000000001E-3</v>
      </c>
      <c r="N81" s="121">
        <f t="shared" si="14"/>
        <v>0.5209999999999998</v>
      </c>
      <c r="O81" s="122">
        <f t="shared" si="15"/>
        <v>115.69999999999997</v>
      </c>
    </row>
    <row r="83" spans="2:19" x14ac:dyDescent="0.35">
      <c r="E83" s="31" t="s">
        <v>249</v>
      </c>
      <c r="F83" s="31" t="s">
        <v>250</v>
      </c>
      <c r="G83" s="31"/>
      <c r="H83" s="31"/>
      <c r="I83" s="31">
        <f>SUM(I7:I82)</f>
        <v>18.712500000000006</v>
      </c>
      <c r="J83" s="31"/>
      <c r="K83" s="31" t="s">
        <v>250</v>
      </c>
      <c r="L83" s="31"/>
      <c r="M83" s="31"/>
      <c r="N83" s="31">
        <f>SUM(N7:N82)</f>
        <v>32.13750000000001</v>
      </c>
      <c r="O83" s="31"/>
      <c r="P83" s="31" t="s">
        <v>250</v>
      </c>
      <c r="Q83" s="31"/>
      <c r="R83" s="31"/>
      <c r="S83" s="31">
        <f>SUM(S7:S82)</f>
        <v>22.987500000000004</v>
      </c>
    </row>
    <row r="84" spans="2:19" x14ac:dyDescent="0.35">
      <c r="E84" s="31" t="s">
        <v>249</v>
      </c>
      <c r="F84" s="31" t="s">
        <v>251</v>
      </c>
      <c r="G84" s="31"/>
      <c r="H84" s="31"/>
      <c r="I84" s="31">
        <f>I81-C10</f>
        <v>0.14900000000000013</v>
      </c>
      <c r="J84" s="31"/>
      <c r="K84" s="31" t="s">
        <v>251</v>
      </c>
      <c r="L84" s="31"/>
      <c r="M84" s="31"/>
      <c r="N84" s="31">
        <f>N81-C17</f>
        <v>0.18499999999999966</v>
      </c>
      <c r="O84" s="31"/>
      <c r="P84" s="31" t="s">
        <v>251</v>
      </c>
      <c r="Q84" s="31"/>
      <c r="R84" s="31"/>
      <c r="S84" s="31">
        <f>S56-C26</f>
        <v>-0.12249999999999966</v>
      </c>
    </row>
    <row r="85" spans="2:19" x14ac:dyDescent="0.35">
      <c r="E85" s="31" t="s">
        <v>249</v>
      </c>
      <c r="F85" s="31" t="s">
        <v>252</v>
      </c>
      <c r="G85" s="31"/>
      <c r="H85" s="31"/>
      <c r="I85" s="31">
        <f>I81</f>
        <v>0.33600000000000013</v>
      </c>
      <c r="J85" s="31"/>
      <c r="K85" s="31" t="s">
        <v>252</v>
      </c>
      <c r="L85" s="31"/>
      <c r="M85" s="31"/>
      <c r="N85" s="31">
        <f>N81</f>
        <v>0.5209999999999998</v>
      </c>
      <c r="O85" s="31"/>
      <c r="P85" s="31" t="s">
        <v>252</v>
      </c>
      <c r="Q85" s="31"/>
      <c r="R85" s="31"/>
      <c r="S85" s="31">
        <f>C26+S84</f>
        <v>0.39850000000000013</v>
      </c>
    </row>
    <row r="87" spans="2:19" x14ac:dyDescent="0.35">
      <c r="B87" t="s">
        <v>253</v>
      </c>
    </row>
    <row r="88" spans="2:19" x14ac:dyDescent="0.35">
      <c r="B88" t="s">
        <v>254</v>
      </c>
    </row>
    <row r="90" spans="2:19" x14ac:dyDescent="0.35">
      <c r="B90" s="1" t="s">
        <v>255</v>
      </c>
    </row>
    <row r="91" spans="2:19" x14ac:dyDescent="0.35">
      <c r="B91" t="s">
        <v>256</v>
      </c>
    </row>
    <row r="92" spans="2:19" x14ac:dyDescent="0.35">
      <c r="B92" t="s">
        <v>257</v>
      </c>
    </row>
    <row r="93" spans="2:19" x14ac:dyDescent="0.35">
      <c r="B93" t="s">
        <v>258</v>
      </c>
    </row>
    <row r="95" spans="2:19" x14ac:dyDescent="0.35">
      <c r="B95" t="s">
        <v>259</v>
      </c>
    </row>
    <row r="96" spans="2:19" x14ac:dyDescent="0.35">
      <c r="B96" t="s">
        <v>260</v>
      </c>
    </row>
    <row r="98" spans="2:2" x14ac:dyDescent="0.35">
      <c r="B98" t="s">
        <v>261</v>
      </c>
    </row>
  </sheetData>
  <mergeCells count="3">
    <mergeCell ref="F5:J5"/>
    <mergeCell ref="K5:O5"/>
    <mergeCell ref="P5:T5"/>
  </mergeCell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B1:J33"/>
  <sheetViews>
    <sheetView topLeftCell="A3" workbookViewId="0">
      <selection activeCell="J13" sqref="J13"/>
    </sheetView>
  </sheetViews>
  <sheetFormatPr defaultRowHeight="14.5" x14ac:dyDescent="0.35"/>
  <cols>
    <col min="3" max="3" width="12.7265625" customWidth="1"/>
    <col min="4" max="4" width="11.36328125" customWidth="1"/>
    <col min="5" max="5" width="15.6328125" customWidth="1"/>
    <col min="6" max="6" width="15.81640625" customWidth="1"/>
    <col min="7" max="7" width="14.1796875" customWidth="1"/>
    <col min="8" max="8" width="21.1796875" customWidth="1"/>
  </cols>
  <sheetData>
    <row r="1" spans="2:10" ht="15" thickBot="1" x14ac:dyDescent="0.4"/>
    <row r="2" spans="2:10" ht="15" thickBot="1" x14ac:dyDescent="0.4">
      <c r="C2" s="210" t="s">
        <v>88</v>
      </c>
      <c r="D2" s="211"/>
      <c r="E2" s="212"/>
      <c r="F2" s="37"/>
      <c r="G2" t="s">
        <v>413</v>
      </c>
    </row>
    <row r="3" spans="2:10" ht="15" thickBot="1" x14ac:dyDescent="0.4"/>
    <row r="4" spans="2:10" ht="15" thickBot="1" x14ac:dyDescent="0.4">
      <c r="B4" s="38" t="s">
        <v>89</v>
      </c>
      <c r="C4" s="39" t="s">
        <v>3</v>
      </c>
      <c r="D4" s="39" t="s">
        <v>2</v>
      </c>
      <c r="E4" s="39" t="s">
        <v>4</v>
      </c>
      <c r="F4" s="39" t="s">
        <v>90</v>
      </c>
      <c r="G4" s="40" t="s">
        <v>91</v>
      </c>
      <c r="H4" s="148" t="s">
        <v>128</v>
      </c>
    </row>
    <row r="5" spans="2:10" x14ac:dyDescent="0.35">
      <c r="B5" s="48" t="s">
        <v>404</v>
      </c>
      <c r="C5" s="49">
        <v>200</v>
      </c>
      <c r="D5" s="49">
        <v>220</v>
      </c>
      <c r="E5" s="49">
        <v>30</v>
      </c>
      <c r="F5" s="50">
        <f>D5-C5</f>
        <v>20</v>
      </c>
      <c r="G5" s="51">
        <f>E5-F5</f>
        <v>10</v>
      </c>
      <c r="H5" s="149" t="s">
        <v>99</v>
      </c>
    </row>
    <row r="6" spans="2:10" x14ac:dyDescent="0.35">
      <c r="B6" s="41" t="s">
        <v>405</v>
      </c>
      <c r="C6" s="6">
        <v>900</v>
      </c>
      <c r="D6" s="6">
        <v>860</v>
      </c>
      <c r="E6" s="6">
        <v>90</v>
      </c>
      <c r="F6" s="44">
        <f>C6-D6</f>
        <v>40</v>
      </c>
      <c r="G6" s="45">
        <f>E6-F6</f>
        <v>50</v>
      </c>
      <c r="H6" s="150" t="s">
        <v>99</v>
      </c>
    </row>
    <row r="7" spans="2:10" x14ac:dyDescent="0.35">
      <c r="B7" s="41" t="s">
        <v>404</v>
      </c>
      <c r="C7" s="6">
        <v>900</v>
      </c>
      <c r="D7" s="6">
        <v>890</v>
      </c>
      <c r="E7" s="6">
        <v>30</v>
      </c>
      <c r="F7" s="44">
        <v>0</v>
      </c>
      <c r="G7" s="45">
        <f>E7-F7</f>
        <v>30</v>
      </c>
      <c r="H7" s="150" t="s">
        <v>100</v>
      </c>
    </row>
    <row r="8" spans="2:10" ht="15" thickBot="1" x14ac:dyDescent="0.4">
      <c r="B8" s="42" t="s">
        <v>405</v>
      </c>
      <c r="C8" s="43">
        <v>850</v>
      </c>
      <c r="D8" s="43">
        <v>875</v>
      </c>
      <c r="E8" s="43">
        <v>25</v>
      </c>
      <c r="F8" s="46">
        <v>0</v>
      </c>
      <c r="G8" s="52">
        <f>E8-F8</f>
        <v>25</v>
      </c>
      <c r="H8" s="151" t="s">
        <v>100</v>
      </c>
    </row>
    <row r="9" spans="2:10" ht="15" thickBot="1" x14ac:dyDescent="0.4"/>
    <row r="10" spans="2:10" x14ac:dyDescent="0.35">
      <c r="B10" s="76" t="s">
        <v>94</v>
      </c>
      <c r="C10" s="194" t="s">
        <v>95</v>
      </c>
      <c r="D10" s="195"/>
      <c r="E10" s="196"/>
      <c r="F10" s="192" t="s">
        <v>406</v>
      </c>
    </row>
    <row r="11" spans="2:10" ht="15" thickBot="1" x14ac:dyDescent="0.4">
      <c r="B11" s="76" t="s">
        <v>92</v>
      </c>
      <c r="C11" s="197" t="s">
        <v>96</v>
      </c>
      <c r="D11" s="198"/>
      <c r="E11" s="199"/>
      <c r="F11" s="193" t="s">
        <v>407</v>
      </c>
      <c r="H11" s="12"/>
      <c r="I11" s="273" t="s">
        <v>408</v>
      </c>
      <c r="J11" s="275"/>
    </row>
    <row r="12" spans="2:10" x14ac:dyDescent="0.35">
      <c r="H12" s="163" t="s">
        <v>403</v>
      </c>
      <c r="I12" s="157" t="s">
        <v>28</v>
      </c>
      <c r="J12" s="159" t="s">
        <v>43</v>
      </c>
    </row>
    <row r="13" spans="2:10" x14ac:dyDescent="0.35">
      <c r="C13" s="1" t="s">
        <v>97</v>
      </c>
      <c r="H13" s="158" t="s">
        <v>596</v>
      </c>
      <c r="I13" s="135" t="s">
        <v>597</v>
      </c>
      <c r="J13" s="160" t="s">
        <v>598</v>
      </c>
    </row>
    <row r="14" spans="2:10" x14ac:dyDescent="0.35">
      <c r="H14" s="158" t="s">
        <v>599</v>
      </c>
      <c r="I14" s="135" t="s">
        <v>600</v>
      </c>
      <c r="J14" s="160" t="s">
        <v>601</v>
      </c>
    </row>
    <row r="15" spans="2:10" x14ac:dyDescent="0.35">
      <c r="C15" s="1" t="s">
        <v>98</v>
      </c>
      <c r="H15" s="5" t="s">
        <v>602</v>
      </c>
      <c r="I15" s="135" t="s">
        <v>597</v>
      </c>
      <c r="J15" s="7" t="s">
        <v>597</v>
      </c>
    </row>
    <row r="16" spans="2:10" x14ac:dyDescent="0.35">
      <c r="H16" s="5" t="s">
        <v>603</v>
      </c>
      <c r="I16" s="135" t="s">
        <v>598</v>
      </c>
      <c r="J16" s="7" t="s">
        <v>598</v>
      </c>
    </row>
    <row r="17" spans="3:10" x14ac:dyDescent="0.35">
      <c r="C17" t="s">
        <v>387</v>
      </c>
      <c r="H17" s="5" t="s">
        <v>604</v>
      </c>
      <c r="I17" s="135" t="s">
        <v>597</v>
      </c>
      <c r="J17" s="7" t="s">
        <v>598</v>
      </c>
    </row>
    <row r="18" spans="3:10" x14ac:dyDescent="0.35">
      <c r="C18" t="s">
        <v>395</v>
      </c>
      <c r="H18" s="8"/>
      <c r="I18" s="22"/>
      <c r="J18" s="23"/>
    </row>
    <row r="20" spans="3:10" x14ac:dyDescent="0.35">
      <c r="C20" t="s">
        <v>396</v>
      </c>
    </row>
    <row r="22" spans="3:10" x14ac:dyDescent="0.35">
      <c r="C22" t="s">
        <v>397</v>
      </c>
    </row>
    <row r="24" spans="3:10" x14ac:dyDescent="0.35">
      <c r="C24" s="1" t="s">
        <v>402</v>
      </c>
    </row>
    <row r="26" spans="3:10" x14ac:dyDescent="0.35">
      <c r="C26" s="1"/>
    </row>
    <row r="27" spans="3:10" x14ac:dyDescent="0.35">
      <c r="D27" s="1"/>
      <c r="E27" s="1"/>
    </row>
    <row r="32" spans="3:10" x14ac:dyDescent="0.35">
      <c r="C32" s="1"/>
    </row>
    <row r="33" spans="4:5" x14ac:dyDescent="0.35">
      <c r="D33" s="1"/>
      <c r="E33" s="1"/>
    </row>
  </sheetData>
  <mergeCells count="1">
    <mergeCell ref="I11:J11"/>
  </mergeCells>
  <pageMargins left="0.7" right="0.7" top="0.75" bottom="0.75" header="0.3" footer="0.3"/>
  <pageSetup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B2:K48"/>
  <sheetViews>
    <sheetView topLeftCell="C24" workbookViewId="0">
      <selection activeCell="K38" sqref="K38"/>
    </sheetView>
  </sheetViews>
  <sheetFormatPr defaultRowHeight="14.5" x14ac:dyDescent="0.35"/>
  <cols>
    <col min="2" max="2" width="30.453125" customWidth="1"/>
    <col min="3" max="3" width="15.81640625" customWidth="1"/>
    <col min="4" max="4" width="12.81640625" customWidth="1"/>
    <col min="8" max="8" width="28.26953125" customWidth="1"/>
  </cols>
  <sheetData>
    <row r="2" spans="2:11" x14ac:dyDescent="0.35">
      <c r="B2" s="1" t="s">
        <v>383</v>
      </c>
    </row>
    <row r="3" spans="2:11" x14ac:dyDescent="0.35">
      <c r="B3" t="s">
        <v>365</v>
      </c>
      <c r="C3">
        <v>100</v>
      </c>
      <c r="D3" t="s">
        <v>410</v>
      </c>
    </row>
    <row r="4" spans="2:11" x14ac:dyDescent="0.35">
      <c r="B4" t="s">
        <v>386</v>
      </c>
      <c r="C4">
        <v>110</v>
      </c>
      <c r="D4" t="s">
        <v>411</v>
      </c>
    </row>
    <row r="5" spans="2:11" x14ac:dyDescent="0.35">
      <c r="B5" t="s">
        <v>366</v>
      </c>
      <c r="C5">
        <v>50</v>
      </c>
    </row>
    <row r="7" spans="2:11" x14ac:dyDescent="0.35">
      <c r="B7" t="s">
        <v>367</v>
      </c>
    </row>
    <row r="8" spans="2:11" x14ac:dyDescent="0.35">
      <c r="C8" t="s">
        <v>368</v>
      </c>
      <c r="D8" t="s">
        <v>369</v>
      </c>
    </row>
    <row r="9" spans="2:11" x14ac:dyDescent="0.35">
      <c r="B9" t="s">
        <v>370</v>
      </c>
      <c r="C9" s="59" t="s">
        <v>376</v>
      </c>
      <c r="D9" s="59">
        <f>C3</f>
        <v>100</v>
      </c>
      <c r="F9" t="s">
        <v>371</v>
      </c>
    </row>
    <row r="10" spans="2:11" x14ac:dyDescent="0.35">
      <c r="B10" t="s">
        <v>372</v>
      </c>
      <c r="C10" s="59" t="s">
        <v>412</v>
      </c>
      <c r="D10" s="59">
        <f>C4</f>
        <v>110</v>
      </c>
    </row>
    <row r="11" spans="2:11" x14ac:dyDescent="0.35">
      <c r="B11" s="76" t="s">
        <v>375</v>
      </c>
    </row>
    <row r="12" spans="2:11" x14ac:dyDescent="0.35">
      <c r="B12" s="138" t="s">
        <v>373</v>
      </c>
      <c r="C12" s="57"/>
      <c r="H12" s="138" t="s">
        <v>373</v>
      </c>
      <c r="I12" s="57"/>
    </row>
    <row r="13" spans="2:11" x14ac:dyDescent="0.35">
      <c r="B13" s="57" t="s">
        <v>374</v>
      </c>
      <c r="C13" s="73">
        <v>108</v>
      </c>
      <c r="H13" s="57" t="s">
        <v>374</v>
      </c>
      <c r="I13" s="73">
        <v>95</v>
      </c>
    </row>
    <row r="15" spans="2:11" x14ac:dyDescent="0.35">
      <c r="C15" s="1" t="s">
        <v>376</v>
      </c>
      <c r="D15" s="1"/>
      <c r="E15" s="1" t="s">
        <v>377</v>
      </c>
      <c r="I15" s="1" t="s">
        <v>376</v>
      </c>
      <c r="J15" s="1"/>
      <c r="K15" s="1" t="s">
        <v>377</v>
      </c>
    </row>
    <row r="16" spans="2:11" x14ac:dyDescent="0.35">
      <c r="B16" t="s">
        <v>378</v>
      </c>
      <c r="C16" s="59">
        <f>D9</f>
        <v>100</v>
      </c>
      <c r="D16" t="s">
        <v>379</v>
      </c>
      <c r="E16" s="59">
        <f>D10</f>
        <v>110</v>
      </c>
      <c r="H16" t="s">
        <v>378</v>
      </c>
      <c r="I16" s="59">
        <f>D9</f>
        <v>100</v>
      </c>
      <c r="J16" t="s">
        <v>379</v>
      </c>
      <c r="K16" s="59">
        <f>D10</f>
        <v>110</v>
      </c>
    </row>
    <row r="17" spans="2:11" x14ac:dyDescent="0.35">
      <c r="B17" t="s">
        <v>333</v>
      </c>
      <c r="C17" s="59">
        <f>C13</f>
        <v>108</v>
      </c>
      <c r="D17" t="s">
        <v>332</v>
      </c>
      <c r="E17" s="59">
        <f>C13</f>
        <v>108</v>
      </c>
      <c r="H17" t="s">
        <v>333</v>
      </c>
      <c r="I17" s="59">
        <f>I13</f>
        <v>95</v>
      </c>
      <c r="J17" t="s">
        <v>332</v>
      </c>
      <c r="K17" s="59">
        <f>I13</f>
        <v>95</v>
      </c>
    </row>
    <row r="18" spans="2:11" x14ac:dyDescent="0.35">
      <c r="B18" t="s">
        <v>380</v>
      </c>
      <c r="C18">
        <f>C17-C16</f>
        <v>8</v>
      </c>
      <c r="D18" t="s">
        <v>380</v>
      </c>
      <c r="E18">
        <f>E16-E17</f>
        <v>2</v>
      </c>
      <c r="H18" t="s">
        <v>380</v>
      </c>
      <c r="I18">
        <f>I17-I16</f>
        <v>-5</v>
      </c>
      <c r="J18" t="s">
        <v>380</v>
      </c>
      <c r="K18">
        <f>K16-K17</f>
        <v>15</v>
      </c>
    </row>
    <row r="19" spans="2:11" x14ac:dyDescent="0.35">
      <c r="B19" t="s">
        <v>381</v>
      </c>
      <c r="C19">
        <f>C18+E18</f>
        <v>10</v>
      </c>
      <c r="H19" t="s">
        <v>381</v>
      </c>
      <c r="I19">
        <f>I18+K18</f>
        <v>10</v>
      </c>
    </row>
    <row r="20" spans="2:11" x14ac:dyDescent="0.35">
      <c r="B20" t="s">
        <v>382</v>
      </c>
      <c r="C20" s="1">
        <f>C19*C5</f>
        <v>500</v>
      </c>
      <c r="H20" t="s">
        <v>382</v>
      </c>
      <c r="I20" s="1">
        <f>I19*C5</f>
        <v>500</v>
      </c>
    </row>
    <row r="23" spans="2:11" x14ac:dyDescent="0.35">
      <c r="B23" s="1" t="s">
        <v>383</v>
      </c>
    </row>
    <row r="24" spans="2:11" x14ac:dyDescent="0.35">
      <c r="B24" t="s">
        <v>365</v>
      </c>
      <c r="C24">
        <v>110</v>
      </c>
      <c r="D24" t="s">
        <v>410</v>
      </c>
    </row>
    <row r="25" spans="2:11" x14ac:dyDescent="0.35">
      <c r="B25" t="s">
        <v>386</v>
      </c>
      <c r="C25">
        <v>100</v>
      </c>
      <c r="D25" t="s">
        <v>412</v>
      </c>
    </row>
    <row r="26" spans="2:11" x14ac:dyDescent="0.35">
      <c r="B26" t="s">
        <v>366</v>
      </c>
      <c r="C26">
        <v>50</v>
      </c>
    </row>
    <row r="28" spans="2:11" x14ac:dyDescent="0.35">
      <c r="B28" t="s">
        <v>367</v>
      </c>
    </row>
    <row r="29" spans="2:11" x14ac:dyDescent="0.35">
      <c r="C29" t="s">
        <v>368</v>
      </c>
      <c r="D29" t="s">
        <v>369</v>
      </c>
    </row>
    <row r="30" spans="2:11" x14ac:dyDescent="0.35">
      <c r="B30" t="s">
        <v>370</v>
      </c>
      <c r="C30" s="59" t="s">
        <v>412</v>
      </c>
      <c r="D30" s="59">
        <f>C25</f>
        <v>100</v>
      </c>
      <c r="F30" t="s">
        <v>384</v>
      </c>
    </row>
    <row r="31" spans="2:11" x14ac:dyDescent="0.35">
      <c r="B31" t="s">
        <v>372</v>
      </c>
      <c r="C31" s="59" t="s">
        <v>376</v>
      </c>
      <c r="D31" s="59">
        <f>C24</f>
        <v>110</v>
      </c>
    </row>
    <row r="32" spans="2:11" x14ac:dyDescent="0.35">
      <c r="B32" t="s">
        <v>375</v>
      </c>
    </row>
    <row r="33" spans="2:11" x14ac:dyDescent="0.35">
      <c r="B33" s="138" t="s">
        <v>373</v>
      </c>
      <c r="C33" s="57"/>
      <c r="H33" s="138" t="s">
        <v>373</v>
      </c>
      <c r="I33" s="57"/>
    </row>
    <row r="34" spans="2:11" x14ac:dyDescent="0.35">
      <c r="B34" s="57" t="s">
        <v>374</v>
      </c>
      <c r="C34" s="73">
        <v>120</v>
      </c>
      <c r="H34" s="57" t="s">
        <v>374</v>
      </c>
      <c r="I34" s="73">
        <v>95</v>
      </c>
    </row>
    <row r="36" spans="2:11" x14ac:dyDescent="0.35">
      <c r="C36" s="1" t="s">
        <v>376</v>
      </c>
      <c r="D36" s="1"/>
      <c r="E36" s="1" t="s">
        <v>377</v>
      </c>
      <c r="I36" s="1" t="s">
        <v>376</v>
      </c>
      <c r="J36" s="1"/>
      <c r="K36" s="1" t="s">
        <v>377</v>
      </c>
    </row>
    <row r="37" spans="2:11" x14ac:dyDescent="0.35">
      <c r="B37" t="s">
        <v>378</v>
      </c>
      <c r="C37" s="59">
        <f>C34</f>
        <v>120</v>
      </c>
      <c r="D37" t="s">
        <v>379</v>
      </c>
      <c r="E37" s="59">
        <f>C34</f>
        <v>120</v>
      </c>
      <c r="H37" t="s">
        <v>378</v>
      </c>
      <c r="I37" s="59">
        <f>I34</f>
        <v>95</v>
      </c>
      <c r="J37" t="s">
        <v>379</v>
      </c>
      <c r="K37" s="59">
        <f>I34</f>
        <v>95</v>
      </c>
    </row>
    <row r="38" spans="2:11" x14ac:dyDescent="0.35">
      <c r="B38" t="s">
        <v>333</v>
      </c>
      <c r="C38" s="59">
        <f>D31</f>
        <v>110</v>
      </c>
      <c r="D38" t="s">
        <v>332</v>
      </c>
      <c r="E38" s="59">
        <f>D30</f>
        <v>100</v>
      </c>
      <c r="H38" t="s">
        <v>333</v>
      </c>
      <c r="I38" s="59">
        <f>D31</f>
        <v>110</v>
      </c>
      <c r="J38" t="s">
        <v>332</v>
      </c>
      <c r="K38" s="59">
        <f>D30</f>
        <v>100</v>
      </c>
    </row>
    <row r="39" spans="2:11" x14ac:dyDescent="0.35">
      <c r="B39" t="s">
        <v>380</v>
      </c>
      <c r="C39">
        <f>C38-C37</f>
        <v>-10</v>
      </c>
      <c r="D39" t="s">
        <v>380</v>
      </c>
      <c r="E39">
        <f>E37-E38</f>
        <v>20</v>
      </c>
      <c r="H39" t="s">
        <v>380</v>
      </c>
      <c r="I39">
        <f>I38-I37</f>
        <v>15</v>
      </c>
      <c r="J39" t="s">
        <v>380</v>
      </c>
      <c r="K39">
        <f>K37-K38</f>
        <v>-5</v>
      </c>
    </row>
    <row r="40" spans="2:11" x14ac:dyDescent="0.35">
      <c r="B40" t="s">
        <v>381</v>
      </c>
      <c r="C40">
        <f>C39+E39</f>
        <v>10</v>
      </c>
      <c r="H40" t="s">
        <v>381</v>
      </c>
      <c r="I40">
        <f>I39+K39</f>
        <v>10</v>
      </c>
    </row>
    <row r="41" spans="2:11" x14ac:dyDescent="0.35">
      <c r="B41" t="s">
        <v>382</v>
      </c>
      <c r="C41" s="1">
        <f>C40*C26</f>
        <v>500</v>
      </c>
      <c r="H41" t="s">
        <v>382</v>
      </c>
      <c r="I41" s="1">
        <f>I40*C26</f>
        <v>500</v>
      </c>
    </row>
    <row r="45" spans="2:11" x14ac:dyDescent="0.35">
      <c r="B45" t="s">
        <v>385</v>
      </c>
    </row>
    <row r="46" spans="2:11" x14ac:dyDescent="0.35">
      <c r="E46" t="s">
        <v>398</v>
      </c>
    </row>
    <row r="48" spans="2:11" x14ac:dyDescent="0.35">
      <c r="D48">
        <f>5000*((1.08)^(90/365))</f>
        <v>5095.7894847097377</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682FE0-9C69-4BF4-8CA7-B9DEB0BA06A3}">
  <dimension ref="A2:J177"/>
  <sheetViews>
    <sheetView tabSelected="1" topLeftCell="A161" workbookViewId="0">
      <selection activeCell="F171" sqref="F171"/>
    </sheetView>
  </sheetViews>
  <sheetFormatPr defaultRowHeight="14.5" x14ac:dyDescent="0.35"/>
  <cols>
    <col min="2" max="2" width="19.54296875" customWidth="1"/>
    <col min="3" max="3" width="13.90625" customWidth="1"/>
    <col min="4" max="4" width="22" customWidth="1"/>
    <col min="5" max="5" width="11.54296875" customWidth="1"/>
    <col min="6" max="6" width="20.81640625" customWidth="1"/>
    <col min="7" max="7" width="23.54296875" customWidth="1"/>
    <col min="9" max="9" width="19.7265625" customWidth="1"/>
    <col min="10" max="10" width="10.6328125" customWidth="1"/>
  </cols>
  <sheetData>
    <row r="2" spans="2:9" x14ac:dyDescent="0.35">
      <c r="C2" t="s">
        <v>440</v>
      </c>
      <c r="I2" t="s">
        <v>440</v>
      </c>
    </row>
    <row r="3" spans="2:9" x14ac:dyDescent="0.35">
      <c r="C3" t="s">
        <v>441</v>
      </c>
      <c r="I3" t="s">
        <v>444</v>
      </c>
    </row>
    <row r="4" spans="2:9" x14ac:dyDescent="0.35">
      <c r="C4" t="s">
        <v>442</v>
      </c>
      <c r="I4" t="s">
        <v>445</v>
      </c>
    </row>
    <row r="5" spans="2:9" x14ac:dyDescent="0.35">
      <c r="C5" t="s">
        <v>443</v>
      </c>
      <c r="I5" t="s">
        <v>446</v>
      </c>
    </row>
    <row r="8" spans="2:9" x14ac:dyDescent="0.35">
      <c r="B8" s="1" t="s">
        <v>376</v>
      </c>
    </row>
    <row r="9" spans="2:9" x14ac:dyDescent="0.35">
      <c r="B9" t="s">
        <v>332</v>
      </c>
      <c r="C9" t="s">
        <v>447</v>
      </c>
      <c r="D9">
        <v>3600</v>
      </c>
      <c r="E9">
        <f>150*3600</f>
        <v>540000</v>
      </c>
    </row>
    <row r="10" spans="2:9" x14ac:dyDescent="0.35">
      <c r="C10">
        <v>-150</v>
      </c>
      <c r="D10">
        <v>3700</v>
      </c>
      <c r="E10">
        <f>D10*150</f>
        <v>555000</v>
      </c>
    </row>
    <row r="11" spans="2:9" x14ac:dyDescent="0.35">
      <c r="D11" t="s">
        <v>380</v>
      </c>
      <c r="E11" s="54">
        <f>E10-E9</f>
        <v>15000</v>
      </c>
    </row>
    <row r="12" spans="2:9" x14ac:dyDescent="0.35">
      <c r="E12" s="234">
        <f>E11/E9</f>
        <v>2.7777777777777776E-2</v>
      </c>
    </row>
    <row r="13" spans="2:9" x14ac:dyDescent="0.35">
      <c r="B13" s="1" t="s">
        <v>412</v>
      </c>
    </row>
    <row r="14" spans="2:9" x14ac:dyDescent="0.35">
      <c r="B14" t="s">
        <v>332</v>
      </c>
      <c r="C14" t="s">
        <v>448</v>
      </c>
      <c r="D14">
        <v>3600</v>
      </c>
      <c r="E14">
        <f>150*3600</f>
        <v>540000</v>
      </c>
      <c r="F14">
        <f>E14*20%</f>
        <v>108000</v>
      </c>
      <c r="G14" t="s">
        <v>449</v>
      </c>
    </row>
    <row r="15" spans="2:9" x14ac:dyDescent="0.35">
      <c r="C15">
        <v>-150</v>
      </c>
      <c r="D15">
        <v>3700</v>
      </c>
      <c r="E15">
        <f>D15*150</f>
        <v>555000</v>
      </c>
    </row>
    <row r="16" spans="2:9" x14ac:dyDescent="0.35">
      <c r="D16" t="s">
        <v>380</v>
      </c>
      <c r="E16" s="54">
        <f>E15-E14</f>
        <v>15000</v>
      </c>
    </row>
    <row r="17" spans="2:10" x14ac:dyDescent="0.35">
      <c r="E17" s="235">
        <f>E16/F14</f>
        <v>0.1388888888888889</v>
      </c>
    </row>
    <row r="19" spans="2:10" x14ac:dyDescent="0.35">
      <c r="B19" t="s">
        <v>450</v>
      </c>
      <c r="C19" t="s">
        <v>451</v>
      </c>
      <c r="D19" t="s">
        <v>452</v>
      </c>
      <c r="E19" t="s">
        <v>454</v>
      </c>
      <c r="F19" t="s">
        <v>456</v>
      </c>
    </row>
    <row r="20" spans="2:10" x14ac:dyDescent="0.35">
      <c r="B20" t="s">
        <v>453</v>
      </c>
      <c r="C20" t="s">
        <v>455</v>
      </c>
    </row>
    <row r="22" spans="2:10" x14ac:dyDescent="0.35">
      <c r="B22" s="1" t="s">
        <v>412</v>
      </c>
    </row>
    <row r="23" spans="2:10" x14ac:dyDescent="0.35">
      <c r="B23" t="s">
        <v>332</v>
      </c>
      <c r="C23">
        <v>150</v>
      </c>
      <c r="D23">
        <v>3600</v>
      </c>
    </row>
    <row r="24" spans="2:10" x14ac:dyDescent="0.35">
      <c r="D24">
        <v>3610</v>
      </c>
      <c r="E24">
        <f>(D24-D23)*C23</f>
        <v>1500</v>
      </c>
      <c r="F24" t="s">
        <v>457</v>
      </c>
      <c r="H24" t="s">
        <v>458</v>
      </c>
    </row>
    <row r="25" spans="2:10" x14ac:dyDescent="0.35">
      <c r="D25">
        <v>3450</v>
      </c>
      <c r="E25">
        <f>(D25-D24)*C23</f>
        <v>-24000</v>
      </c>
      <c r="F25" t="s">
        <v>459</v>
      </c>
      <c r="H25" t="s">
        <v>460</v>
      </c>
    </row>
    <row r="27" spans="2:10" x14ac:dyDescent="0.35">
      <c r="C27" s="37" t="s">
        <v>461</v>
      </c>
      <c r="D27" s="37"/>
      <c r="E27" s="37"/>
      <c r="F27" s="37"/>
      <c r="G27" s="37"/>
    </row>
    <row r="28" spans="2:10" x14ac:dyDescent="0.35">
      <c r="C28" s="37" t="s">
        <v>554</v>
      </c>
      <c r="D28" s="37"/>
      <c r="E28" s="37"/>
    </row>
    <row r="29" spans="2:10" x14ac:dyDescent="0.35">
      <c r="C29" s="37" t="s">
        <v>462</v>
      </c>
      <c r="D29" s="37"/>
      <c r="E29" s="37"/>
      <c r="F29" s="37"/>
      <c r="G29" s="37"/>
    </row>
    <row r="30" spans="2:10" x14ac:dyDescent="0.35">
      <c r="C30" s="37" t="s">
        <v>463</v>
      </c>
      <c r="D30" s="37"/>
      <c r="E30" s="37"/>
      <c r="F30" s="37"/>
      <c r="G30" s="37"/>
    </row>
    <row r="32" spans="2:10" x14ac:dyDescent="0.35">
      <c r="B32" s="276" t="s">
        <v>464</v>
      </c>
      <c r="C32" s="276"/>
      <c r="D32" s="276"/>
      <c r="E32" s="276"/>
      <c r="G32" s="276" t="s">
        <v>474</v>
      </c>
      <c r="H32" s="276"/>
      <c r="I32" s="276"/>
      <c r="J32" s="276"/>
    </row>
    <row r="33" spans="2:10" x14ac:dyDescent="0.35">
      <c r="B33" s="57" t="s">
        <v>465</v>
      </c>
      <c r="C33" s="57">
        <v>150</v>
      </c>
      <c r="D33" s="236">
        <v>3600</v>
      </c>
      <c r="E33" s="57"/>
      <c r="G33" s="57" t="s">
        <v>465</v>
      </c>
      <c r="H33" s="57">
        <v>-150</v>
      </c>
      <c r="I33" s="236">
        <v>3600</v>
      </c>
      <c r="J33" s="57"/>
    </row>
    <row r="34" spans="2:10" x14ac:dyDescent="0.35">
      <c r="B34" s="57">
        <v>1</v>
      </c>
      <c r="C34" s="73" t="s">
        <v>466</v>
      </c>
      <c r="D34" s="57"/>
      <c r="E34" s="57"/>
      <c r="G34" s="57">
        <v>1</v>
      </c>
      <c r="H34" s="73" t="s">
        <v>466</v>
      </c>
      <c r="I34" s="57"/>
      <c r="J34" s="57"/>
    </row>
    <row r="35" spans="2:10" x14ac:dyDescent="0.35">
      <c r="B35" s="57" t="s">
        <v>378</v>
      </c>
      <c r="C35" s="57">
        <v>150</v>
      </c>
      <c r="D35" s="57">
        <v>3600</v>
      </c>
      <c r="E35" s="57"/>
      <c r="G35" s="57" t="s">
        <v>333</v>
      </c>
      <c r="H35" s="57">
        <v>-150</v>
      </c>
      <c r="I35" s="57">
        <v>3600</v>
      </c>
      <c r="J35" s="57"/>
    </row>
    <row r="36" spans="2:10" x14ac:dyDescent="0.35">
      <c r="B36" s="57" t="s">
        <v>333</v>
      </c>
      <c r="C36" s="57">
        <v>-150</v>
      </c>
      <c r="D36" s="57"/>
      <c r="E36" s="57"/>
      <c r="G36" s="57" t="s">
        <v>332</v>
      </c>
      <c r="H36" s="57">
        <v>150</v>
      </c>
      <c r="I36" s="57"/>
      <c r="J36" s="57"/>
    </row>
    <row r="37" spans="2:10" x14ac:dyDescent="0.35">
      <c r="B37" s="57">
        <v>2</v>
      </c>
      <c r="C37" s="73" t="s">
        <v>467</v>
      </c>
      <c r="D37" s="57"/>
      <c r="E37" s="57"/>
      <c r="G37" s="57">
        <v>2</v>
      </c>
      <c r="H37" s="73" t="s">
        <v>467</v>
      </c>
      <c r="I37" s="57"/>
      <c r="J37" s="57"/>
    </row>
    <row r="38" spans="2:10" x14ac:dyDescent="0.35">
      <c r="B38" s="57" t="s">
        <v>378</v>
      </c>
      <c r="C38" s="57">
        <v>150</v>
      </c>
      <c r="D38" s="57">
        <v>3600</v>
      </c>
      <c r="E38" s="57" t="s">
        <v>468</v>
      </c>
      <c r="G38" s="57" t="s">
        <v>333</v>
      </c>
      <c r="H38" s="57">
        <v>-150</v>
      </c>
      <c r="I38" s="57">
        <v>3600</v>
      </c>
      <c r="J38" s="57" t="s">
        <v>468</v>
      </c>
    </row>
    <row r="39" spans="2:10" x14ac:dyDescent="0.35">
      <c r="B39" s="57" t="s">
        <v>333</v>
      </c>
      <c r="C39" s="57">
        <v>-150</v>
      </c>
      <c r="D39" s="57"/>
      <c r="E39" s="57" t="s">
        <v>468</v>
      </c>
      <c r="G39" s="57" t="s">
        <v>332</v>
      </c>
      <c r="H39" s="57">
        <v>150</v>
      </c>
      <c r="I39" s="57">
        <v>3400</v>
      </c>
      <c r="J39" s="57" t="s">
        <v>468</v>
      </c>
    </row>
    <row r="40" spans="2:10" x14ac:dyDescent="0.35">
      <c r="B40" s="57" t="s">
        <v>332</v>
      </c>
      <c r="C40" s="57">
        <v>150</v>
      </c>
      <c r="D40" s="57" t="s">
        <v>469</v>
      </c>
      <c r="E40" s="57" t="s">
        <v>470</v>
      </c>
      <c r="G40" s="57" t="s">
        <v>333</v>
      </c>
      <c r="H40" s="57">
        <v>-150</v>
      </c>
      <c r="I40" s="57">
        <v>3655</v>
      </c>
      <c r="J40" s="57" t="s">
        <v>470</v>
      </c>
    </row>
    <row r="41" spans="2:10" x14ac:dyDescent="0.35">
      <c r="B41" s="57">
        <v>3</v>
      </c>
      <c r="C41" s="73" t="s">
        <v>471</v>
      </c>
      <c r="D41" s="57"/>
      <c r="E41" s="57"/>
      <c r="G41" s="57">
        <v>3</v>
      </c>
      <c r="H41" s="73" t="s">
        <v>475</v>
      </c>
      <c r="I41" s="57"/>
      <c r="J41" s="57"/>
    </row>
    <row r="42" spans="2:10" x14ac:dyDescent="0.35">
      <c r="B42" s="57"/>
      <c r="C42" s="57" t="s">
        <v>472</v>
      </c>
      <c r="D42" s="57"/>
      <c r="E42" s="57"/>
      <c r="G42" s="57"/>
      <c r="H42" s="57" t="s">
        <v>476</v>
      </c>
      <c r="I42" s="57"/>
      <c r="J42" s="57"/>
    </row>
    <row r="43" spans="2:10" x14ac:dyDescent="0.35">
      <c r="B43" s="57"/>
      <c r="C43" s="57" t="s">
        <v>473</v>
      </c>
      <c r="D43" s="57"/>
      <c r="E43" s="57"/>
      <c r="G43" s="57"/>
      <c r="H43" s="57" t="s">
        <v>477</v>
      </c>
      <c r="I43" s="57"/>
      <c r="J43" s="57"/>
    </row>
    <row r="44" spans="2:10" x14ac:dyDescent="0.35">
      <c r="B44" s="57"/>
      <c r="C44" s="57"/>
      <c r="D44" s="57"/>
      <c r="E44" s="57"/>
      <c r="G44" s="57"/>
      <c r="H44" s="57"/>
      <c r="I44" s="57"/>
      <c r="J44" s="57"/>
    </row>
    <row r="47" spans="2:10" x14ac:dyDescent="0.35">
      <c r="B47" s="54" t="s">
        <v>478</v>
      </c>
    </row>
    <row r="49" spans="1:7" x14ac:dyDescent="0.35">
      <c r="B49" s="54" t="s">
        <v>479</v>
      </c>
    </row>
    <row r="50" spans="1:7" x14ac:dyDescent="0.35">
      <c r="B50" t="s">
        <v>480</v>
      </c>
      <c r="C50" t="s">
        <v>482</v>
      </c>
    </row>
    <row r="51" spans="1:7" x14ac:dyDescent="0.35">
      <c r="B51" s="237" t="s">
        <v>481</v>
      </c>
    </row>
    <row r="53" spans="1:7" x14ac:dyDescent="0.35">
      <c r="B53" t="s">
        <v>483</v>
      </c>
    </row>
    <row r="54" spans="1:7" x14ac:dyDescent="0.35">
      <c r="B54" t="s">
        <v>484</v>
      </c>
    </row>
    <row r="55" spans="1:7" x14ac:dyDescent="0.35">
      <c r="B55" t="s">
        <v>485</v>
      </c>
    </row>
    <row r="57" spans="1:7" x14ac:dyDescent="0.35">
      <c r="B57" t="s">
        <v>486</v>
      </c>
    </row>
    <row r="58" spans="1:7" x14ac:dyDescent="0.35">
      <c r="B58" t="s">
        <v>487</v>
      </c>
    </row>
    <row r="59" spans="1:7" x14ac:dyDescent="0.35">
      <c r="A59">
        <v>1</v>
      </c>
      <c r="B59" t="s">
        <v>488</v>
      </c>
    </row>
    <row r="60" spans="1:7" x14ac:dyDescent="0.35">
      <c r="A60">
        <v>2</v>
      </c>
      <c r="B60" t="s">
        <v>489</v>
      </c>
    </row>
    <row r="62" spans="1:7" x14ac:dyDescent="0.35">
      <c r="B62" s="1" t="s">
        <v>486</v>
      </c>
      <c r="C62" s="1" t="s">
        <v>495</v>
      </c>
      <c r="D62" s="1" t="s">
        <v>497</v>
      </c>
      <c r="E62" s="1" t="s">
        <v>482</v>
      </c>
      <c r="F62" s="1" t="s">
        <v>496</v>
      </c>
      <c r="G62" s="1"/>
    </row>
    <row r="63" spans="1:7" x14ac:dyDescent="0.35">
      <c r="B63" t="s">
        <v>490</v>
      </c>
      <c r="C63">
        <v>45000</v>
      </c>
      <c r="D63">
        <f>C63/$C$68</f>
        <v>0.05</v>
      </c>
      <c r="E63">
        <v>1.5</v>
      </c>
      <c r="F63" s="55">
        <f>D63*E63</f>
        <v>7.5000000000000011E-2</v>
      </c>
    </row>
    <row r="64" spans="1:7" x14ac:dyDescent="0.35">
      <c r="B64" t="s">
        <v>491</v>
      </c>
      <c r="C64">
        <v>165000</v>
      </c>
      <c r="D64" s="55">
        <f t="shared" ref="D64:D67" si="0">C64/$C$68</f>
        <v>0.18333333333333332</v>
      </c>
      <c r="E64">
        <v>0.7</v>
      </c>
      <c r="F64" s="55">
        <f t="shared" ref="F64:F67" si="1">D64*E64</f>
        <v>0.12833333333333333</v>
      </c>
    </row>
    <row r="65" spans="2:9" x14ac:dyDescent="0.35">
      <c r="B65" t="s">
        <v>492</v>
      </c>
      <c r="C65">
        <v>390000</v>
      </c>
      <c r="D65" s="55">
        <f t="shared" si="0"/>
        <v>0.43333333333333335</v>
      </c>
      <c r="E65">
        <v>0.87</v>
      </c>
      <c r="F65" s="55">
        <f t="shared" si="1"/>
        <v>0.377</v>
      </c>
    </row>
    <row r="66" spans="2:9" x14ac:dyDescent="0.35">
      <c r="B66" t="s">
        <v>493</v>
      </c>
      <c r="C66">
        <v>200000</v>
      </c>
      <c r="D66" s="55">
        <f t="shared" si="0"/>
        <v>0.22222222222222221</v>
      </c>
      <c r="E66">
        <v>1.34</v>
      </c>
      <c r="F66" s="55">
        <f t="shared" si="1"/>
        <v>0.29777777777777775</v>
      </c>
      <c r="H66" s="73" t="s">
        <v>511</v>
      </c>
      <c r="I66" s="57"/>
    </row>
    <row r="67" spans="2:9" x14ac:dyDescent="0.35">
      <c r="B67" t="s">
        <v>494</v>
      </c>
      <c r="C67">
        <v>100000</v>
      </c>
      <c r="D67" s="55">
        <f t="shared" si="0"/>
        <v>0.1111111111111111</v>
      </c>
      <c r="E67">
        <v>1.01</v>
      </c>
      <c r="F67" s="55">
        <f t="shared" si="1"/>
        <v>0.11222222222222222</v>
      </c>
    </row>
    <row r="68" spans="2:9" x14ac:dyDescent="0.35">
      <c r="C68" s="1">
        <f>SUM(C63:C67)</f>
        <v>900000</v>
      </c>
      <c r="D68" s="1">
        <f>SUM(D63:D67)</f>
        <v>1</v>
      </c>
      <c r="F68" s="238">
        <f>SUM(F63:F67)</f>
        <v>0.99033333333333329</v>
      </c>
    </row>
    <row r="70" spans="2:9" x14ac:dyDescent="0.35">
      <c r="B70" t="s">
        <v>498</v>
      </c>
      <c r="D70" t="s">
        <v>499</v>
      </c>
    </row>
    <row r="71" spans="2:9" x14ac:dyDescent="0.35">
      <c r="D71" t="s">
        <v>500</v>
      </c>
    </row>
    <row r="72" spans="2:9" x14ac:dyDescent="0.35">
      <c r="D72" s="239">
        <f>900000*0.99/17370</f>
        <v>51.295336787564764</v>
      </c>
      <c r="E72" s="70" t="s">
        <v>501</v>
      </c>
    </row>
    <row r="74" spans="2:9" x14ac:dyDescent="0.35">
      <c r="B74" s="1" t="s">
        <v>502</v>
      </c>
      <c r="F74" s="1" t="s">
        <v>507</v>
      </c>
    </row>
    <row r="75" spans="2:9" x14ac:dyDescent="0.35">
      <c r="B75" t="s">
        <v>503</v>
      </c>
      <c r="F75" t="s">
        <v>503</v>
      </c>
    </row>
    <row r="76" spans="2:9" x14ac:dyDescent="0.35">
      <c r="B76" t="s">
        <v>504</v>
      </c>
      <c r="F76" t="s">
        <v>508</v>
      </c>
    </row>
    <row r="77" spans="2:9" x14ac:dyDescent="0.35">
      <c r="B77" t="s">
        <v>505</v>
      </c>
      <c r="F77" t="s">
        <v>509</v>
      </c>
    </row>
    <row r="78" spans="2:9" x14ac:dyDescent="0.35">
      <c r="B78" t="s">
        <v>506</v>
      </c>
      <c r="F78" t="s">
        <v>510</v>
      </c>
    </row>
    <row r="80" spans="2:9" x14ac:dyDescent="0.35">
      <c r="B80" s="1" t="s">
        <v>512</v>
      </c>
    </row>
    <row r="81" spans="2:10" x14ac:dyDescent="0.35">
      <c r="B81" s="54" t="s">
        <v>513</v>
      </c>
    </row>
    <row r="83" spans="2:10" x14ac:dyDescent="0.35">
      <c r="B83" t="s">
        <v>514</v>
      </c>
      <c r="C83" t="s">
        <v>516</v>
      </c>
      <c r="F83" t="s">
        <v>518</v>
      </c>
      <c r="J83" t="s">
        <v>521</v>
      </c>
    </row>
    <row r="84" spans="2:10" x14ac:dyDescent="0.35">
      <c r="B84" t="s">
        <v>515</v>
      </c>
      <c r="C84" t="s">
        <v>517</v>
      </c>
      <c r="F84" t="s">
        <v>519</v>
      </c>
      <c r="J84" t="s">
        <v>520</v>
      </c>
    </row>
    <row r="86" spans="2:10" x14ac:dyDescent="0.35">
      <c r="B86" t="s">
        <v>522</v>
      </c>
    </row>
    <row r="87" spans="2:10" x14ac:dyDescent="0.35">
      <c r="B87" s="54" t="s">
        <v>523</v>
      </c>
    </row>
    <row r="88" spans="2:10" x14ac:dyDescent="0.35">
      <c r="B88" t="s">
        <v>514</v>
      </c>
      <c r="C88" t="s">
        <v>519</v>
      </c>
    </row>
    <row r="89" spans="2:10" x14ac:dyDescent="0.35">
      <c r="B89" t="s">
        <v>515</v>
      </c>
      <c r="C89" t="s">
        <v>518</v>
      </c>
    </row>
    <row r="90" spans="2:10" ht="15" thickBot="1" x14ac:dyDescent="0.4"/>
    <row r="91" spans="2:10" x14ac:dyDescent="0.35">
      <c r="B91" s="240" t="s">
        <v>524</v>
      </c>
      <c r="C91" s="49"/>
      <c r="D91" s="49"/>
      <c r="E91" s="162"/>
      <c r="G91" s="240" t="s">
        <v>527</v>
      </c>
      <c r="H91" s="49"/>
      <c r="I91" s="49"/>
      <c r="J91" s="162"/>
    </row>
    <row r="92" spans="2:10" x14ac:dyDescent="0.35">
      <c r="B92" s="41" t="s">
        <v>525</v>
      </c>
      <c r="C92" s="6"/>
      <c r="D92" s="6"/>
      <c r="E92" s="115"/>
      <c r="G92" s="41" t="s">
        <v>529</v>
      </c>
      <c r="H92" s="6"/>
      <c r="I92" s="6"/>
      <c r="J92" s="115"/>
    </row>
    <row r="93" spans="2:10" x14ac:dyDescent="0.35">
      <c r="B93" s="41" t="s">
        <v>514</v>
      </c>
      <c r="C93" s="6">
        <f>100000*6.25%</f>
        <v>6250</v>
      </c>
      <c r="D93" s="6"/>
      <c r="E93" s="115"/>
      <c r="G93" s="41" t="s">
        <v>514</v>
      </c>
      <c r="H93" s="6">
        <f>100000*4.75%</f>
        <v>4750</v>
      </c>
      <c r="I93" s="6"/>
      <c r="J93" s="115"/>
    </row>
    <row r="94" spans="2:10" x14ac:dyDescent="0.35">
      <c r="B94" s="41" t="s">
        <v>515</v>
      </c>
      <c r="C94" s="6">
        <f>100000*5%</f>
        <v>5000</v>
      </c>
      <c r="D94" s="6"/>
      <c r="E94" s="115"/>
      <c r="G94" s="41" t="s">
        <v>515</v>
      </c>
      <c r="H94" s="6">
        <f>100000*5%</f>
        <v>5000</v>
      </c>
      <c r="I94" s="6"/>
      <c r="J94" s="115"/>
    </row>
    <row r="95" spans="2:10" ht="15" thickBot="1" x14ac:dyDescent="0.4">
      <c r="B95" s="42"/>
      <c r="C95" s="117">
        <f>C93-C94</f>
        <v>1250</v>
      </c>
      <c r="D95" s="43" t="s">
        <v>526</v>
      </c>
      <c r="E95" s="189"/>
      <c r="G95" s="42"/>
      <c r="H95" s="117">
        <f>H94-H93</f>
        <v>250</v>
      </c>
      <c r="I95" s="43" t="s">
        <v>528</v>
      </c>
      <c r="J95" s="189"/>
    </row>
    <row r="97" spans="2:10" x14ac:dyDescent="0.35">
      <c r="B97" s="1" t="s">
        <v>530</v>
      </c>
    </row>
    <row r="99" spans="2:10" x14ac:dyDescent="0.35">
      <c r="B99" s="276" t="s">
        <v>404</v>
      </c>
      <c r="C99" s="276"/>
      <c r="F99" s="276" t="s">
        <v>405</v>
      </c>
      <c r="G99" s="276"/>
    </row>
    <row r="100" spans="2:10" x14ac:dyDescent="0.35">
      <c r="B100" s="138" t="s">
        <v>531</v>
      </c>
      <c r="C100" s="138" t="s">
        <v>532</v>
      </c>
      <c r="F100" s="138" t="s">
        <v>531</v>
      </c>
      <c r="G100" s="138" t="s">
        <v>532</v>
      </c>
    </row>
    <row r="101" spans="2:10" x14ac:dyDescent="0.35">
      <c r="B101" s="37" t="s">
        <v>348</v>
      </c>
      <c r="C101" s="37" t="s">
        <v>533</v>
      </c>
      <c r="F101" s="57" t="s">
        <v>349</v>
      </c>
      <c r="G101" s="57" t="s">
        <v>544</v>
      </c>
    </row>
    <row r="102" spans="2:10" x14ac:dyDescent="0.35">
      <c r="B102" s="57" t="s">
        <v>534</v>
      </c>
      <c r="C102" s="57" t="s">
        <v>535</v>
      </c>
      <c r="F102" s="57" t="s">
        <v>534</v>
      </c>
      <c r="G102" s="57" t="s">
        <v>535</v>
      </c>
    </row>
    <row r="103" spans="2:10" x14ac:dyDescent="0.35">
      <c r="B103" s="57" t="s">
        <v>536</v>
      </c>
      <c r="C103" s="57" t="s">
        <v>538</v>
      </c>
      <c r="F103" s="57" t="s">
        <v>536</v>
      </c>
      <c r="G103" s="57" t="s">
        <v>538</v>
      </c>
    </row>
    <row r="104" spans="2:10" x14ac:dyDescent="0.35">
      <c r="B104" s="57" t="s">
        <v>537</v>
      </c>
      <c r="C104" s="57" t="s">
        <v>539</v>
      </c>
      <c r="F104" s="57" t="s">
        <v>537</v>
      </c>
      <c r="G104" s="57" t="s">
        <v>539</v>
      </c>
    </row>
    <row r="105" spans="2:10" x14ac:dyDescent="0.35">
      <c r="B105" s="57" t="s">
        <v>540</v>
      </c>
      <c r="C105" s="57" t="s">
        <v>541</v>
      </c>
      <c r="F105" s="57" t="s">
        <v>540</v>
      </c>
      <c r="G105" s="57" t="s">
        <v>541</v>
      </c>
    </row>
    <row r="106" spans="2:10" x14ac:dyDescent="0.35">
      <c r="B106" s="57" t="s">
        <v>543</v>
      </c>
      <c r="C106" s="57" t="s">
        <v>542</v>
      </c>
      <c r="F106" s="57" t="s">
        <v>543</v>
      </c>
      <c r="G106" s="57" t="s">
        <v>542</v>
      </c>
    </row>
    <row r="107" spans="2:10" x14ac:dyDescent="0.35">
      <c r="B107" s="241" t="s">
        <v>388</v>
      </c>
      <c r="C107" s="242" t="s">
        <v>389</v>
      </c>
      <c r="F107" s="242" t="s">
        <v>389</v>
      </c>
      <c r="G107" s="241" t="s">
        <v>388</v>
      </c>
    </row>
    <row r="109" spans="2:10" ht="15" thickBot="1" x14ac:dyDescent="0.4"/>
    <row r="110" spans="2:10" x14ac:dyDescent="0.35">
      <c r="B110" s="259" t="s">
        <v>550</v>
      </c>
      <c r="C110" s="260"/>
      <c r="D110" s="260"/>
      <c r="E110" s="261"/>
      <c r="G110" s="259" t="s">
        <v>551</v>
      </c>
      <c r="H110" s="260"/>
      <c r="I110" s="260"/>
      <c r="J110" s="261"/>
    </row>
    <row r="111" spans="2:10" x14ac:dyDescent="0.35">
      <c r="B111" s="41" t="s">
        <v>203</v>
      </c>
      <c r="C111" s="6">
        <v>100</v>
      </c>
      <c r="D111" s="6"/>
      <c r="E111" s="115"/>
      <c r="G111" s="41" t="s">
        <v>203</v>
      </c>
      <c r="H111" s="6">
        <v>100</v>
      </c>
      <c r="I111" s="6"/>
      <c r="J111" s="115"/>
    </row>
    <row r="112" spans="2:10" x14ac:dyDescent="0.35">
      <c r="B112" s="41" t="s">
        <v>93</v>
      </c>
      <c r="C112" s="6">
        <v>110</v>
      </c>
      <c r="D112" s="6" t="s">
        <v>545</v>
      </c>
      <c r="E112" s="115"/>
      <c r="G112" s="41" t="s">
        <v>93</v>
      </c>
      <c r="H112" s="6">
        <v>110</v>
      </c>
      <c r="I112" s="6" t="s">
        <v>552</v>
      </c>
      <c r="J112" s="115"/>
    </row>
    <row r="113" spans="2:10" x14ac:dyDescent="0.35">
      <c r="B113" s="41" t="s">
        <v>546</v>
      </c>
      <c r="C113" s="6">
        <v>-5</v>
      </c>
      <c r="D113" s="6"/>
      <c r="E113" s="115"/>
      <c r="G113" s="41" t="s">
        <v>535</v>
      </c>
      <c r="H113" s="6">
        <v>5</v>
      </c>
      <c r="I113" s="6"/>
      <c r="J113" s="115"/>
    </row>
    <row r="114" spans="2:10" x14ac:dyDescent="0.35">
      <c r="B114" s="243" t="s">
        <v>547</v>
      </c>
      <c r="C114" s="6"/>
      <c r="D114" s="6"/>
      <c r="E114" s="115"/>
      <c r="G114" s="243" t="s">
        <v>547</v>
      </c>
      <c r="H114" s="6"/>
      <c r="I114" s="6"/>
      <c r="J114" s="115"/>
    </row>
    <row r="115" spans="2:10" x14ac:dyDescent="0.35">
      <c r="B115" s="41">
        <v>1</v>
      </c>
      <c r="C115" s="6">
        <v>125</v>
      </c>
      <c r="D115" s="6" t="s">
        <v>548</v>
      </c>
      <c r="E115" s="115">
        <f>-C112+125+C113</f>
        <v>10</v>
      </c>
      <c r="G115" s="41">
        <v>1</v>
      </c>
      <c r="H115" s="6">
        <v>125</v>
      </c>
      <c r="I115" s="6" t="s">
        <v>553</v>
      </c>
      <c r="J115" s="115">
        <f>H112-H115+H113</f>
        <v>-10</v>
      </c>
    </row>
    <row r="116" spans="2:10" x14ac:dyDescent="0.35">
      <c r="B116" s="41">
        <v>2</v>
      </c>
      <c r="C116" s="6">
        <v>110</v>
      </c>
      <c r="D116" s="6" t="s">
        <v>549</v>
      </c>
      <c r="E116" s="115">
        <f>C113</f>
        <v>-5</v>
      </c>
      <c r="G116" s="41">
        <v>2</v>
      </c>
      <c r="H116" s="6">
        <v>110</v>
      </c>
      <c r="I116" s="6" t="s">
        <v>549</v>
      </c>
      <c r="J116" s="115">
        <f>H113</f>
        <v>5</v>
      </c>
    </row>
    <row r="117" spans="2:10" ht="15" thickBot="1" x14ac:dyDescent="0.4">
      <c r="B117" s="42">
        <v>3</v>
      </c>
      <c r="C117" s="43">
        <v>100</v>
      </c>
      <c r="D117" s="43" t="s">
        <v>549</v>
      </c>
      <c r="E117" s="189">
        <f>E116</f>
        <v>-5</v>
      </c>
      <c r="G117" s="42">
        <v>3</v>
      </c>
      <c r="H117" s="43">
        <v>100</v>
      </c>
      <c r="I117" s="43" t="s">
        <v>549</v>
      </c>
      <c r="J117" s="189">
        <f>J116</f>
        <v>5</v>
      </c>
    </row>
    <row r="118" spans="2:10" ht="15" thickBot="1" x14ac:dyDescent="0.4"/>
    <row r="119" spans="2:10" x14ac:dyDescent="0.35">
      <c r="B119" s="259" t="s">
        <v>555</v>
      </c>
      <c r="C119" s="260"/>
      <c r="D119" s="260"/>
      <c r="E119" s="261"/>
      <c r="G119" s="259" t="s">
        <v>561</v>
      </c>
      <c r="H119" s="260"/>
      <c r="I119" s="260"/>
      <c r="J119" s="261"/>
    </row>
    <row r="120" spans="2:10" x14ac:dyDescent="0.35">
      <c r="B120" s="41" t="s">
        <v>101</v>
      </c>
      <c r="C120" s="6">
        <v>150</v>
      </c>
      <c r="D120" s="6">
        <v>3600</v>
      </c>
      <c r="E120" s="115">
        <v>-25</v>
      </c>
      <c r="G120" s="41" t="s">
        <v>556</v>
      </c>
      <c r="H120" s="6">
        <v>-150</v>
      </c>
      <c r="I120" s="6">
        <v>3600</v>
      </c>
      <c r="J120" s="115">
        <v>25</v>
      </c>
    </row>
    <row r="121" spans="2:10" x14ac:dyDescent="0.35">
      <c r="B121" s="41">
        <v>1</v>
      </c>
      <c r="C121" s="244" t="s">
        <v>466</v>
      </c>
      <c r="D121" s="6"/>
      <c r="E121" s="115"/>
      <c r="G121" s="41">
        <v>1</v>
      </c>
      <c r="H121" s="244" t="s">
        <v>466</v>
      </c>
      <c r="I121" s="6"/>
      <c r="J121" s="115"/>
    </row>
    <row r="122" spans="2:10" x14ac:dyDescent="0.35">
      <c r="B122" s="41" t="s">
        <v>101</v>
      </c>
      <c r="C122" s="6">
        <v>150</v>
      </c>
      <c r="D122" s="6">
        <v>3600</v>
      </c>
      <c r="E122" s="115">
        <v>-25</v>
      </c>
      <c r="G122" s="41" t="s">
        <v>556</v>
      </c>
      <c r="H122" s="6">
        <v>-150</v>
      </c>
      <c r="I122" s="6">
        <v>3600</v>
      </c>
      <c r="J122" s="115">
        <v>25</v>
      </c>
    </row>
    <row r="123" spans="2:10" x14ac:dyDescent="0.35">
      <c r="B123" s="41" t="s">
        <v>556</v>
      </c>
      <c r="C123" s="6">
        <v>-150</v>
      </c>
      <c r="D123" s="6">
        <v>3600</v>
      </c>
      <c r="E123" s="115"/>
      <c r="G123" s="41" t="s">
        <v>101</v>
      </c>
      <c r="H123" s="6">
        <v>150</v>
      </c>
      <c r="I123" s="6">
        <v>3600</v>
      </c>
      <c r="J123" s="115"/>
    </row>
    <row r="124" spans="2:10" x14ac:dyDescent="0.35">
      <c r="B124" s="41">
        <v>2</v>
      </c>
      <c r="C124" s="244" t="s">
        <v>557</v>
      </c>
      <c r="D124" s="6"/>
      <c r="E124" s="115"/>
      <c r="G124" s="41">
        <v>2</v>
      </c>
      <c r="H124" s="244" t="s">
        <v>562</v>
      </c>
      <c r="I124" s="6"/>
      <c r="J124" s="115"/>
    </row>
    <row r="125" spans="2:10" x14ac:dyDescent="0.35">
      <c r="B125" s="41"/>
      <c r="C125" s="6" t="s">
        <v>560</v>
      </c>
      <c r="D125" s="6"/>
      <c r="E125" s="115"/>
      <c r="G125" s="41"/>
      <c r="H125" s="6" t="s">
        <v>563</v>
      </c>
      <c r="I125" s="6"/>
      <c r="J125" s="115"/>
    </row>
    <row r="126" spans="2:10" x14ac:dyDescent="0.35">
      <c r="B126" s="41">
        <v>3</v>
      </c>
      <c r="C126" s="244" t="s">
        <v>471</v>
      </c>
      <c r="D126" s="6"/>
      <c r="E126" s="115"/>
      <c r="G126" s="41">
        <v>3</v>
      </c>
      <c r="H126" s="244" t="s">
        <v>475</v>
      </c>
      <c r="I126" s="6"/>
      <c r="J126" s="115"/>
    </row>
    <row r="127" spans="2:10" x14ac:dyDescent="0.35">
      <c r="B127" s="41"/>
      <c r="C127" s="6" t="s">
        <v>558</v>
      </c>
      <c r="D127" s="6"/>
      <c r="E127" s="115"/>
      <c r="G127" s="41"/>
      <c r="H127" s="6" t="s">
        <v>564</v>
      </c>
      <c r="I127" s="6"/>
      <c r="J127" s="115"/>
    </row>
    <row r="128" spans="2:10" ht="15" thickBot="1" x14ac:dyDescent="0.4">
      <c r="B128" s="42"/>
      <c r="C128" s="245" t="s">
        <v>559</v>
      </c>
      <c r="D128" s="43"/>
      <c r="E128" s="189"/>
      <c r="G128" s="42"/>
      <c r="H128" s="245" t="s">
        <v>565</v>
      </c>
      <c r="I128" s="43"/>
      <c r="J128" s="189"/>
    </row>
    <row r="130" spans="2:10" ht="15" thickBot="1" x14ac:dyDescent="0.4"/>
    <row r="131" spans="2:10" x14ac:dyDescent="0.35">
      <c r="B131" s="259" t="s">
        <v>566</v>
      </c>
      <c r="C131" s="260"/>
      <c r="D131" s="260"/>
      <c r="E131" s="261"/>
      <c r="G131" s="259" t="s">
        <v>568</v>
      </c>
      <c r="H131" s="260"/>
      <c r="I131" s="260"/>
      <c r="J131" s="261"/>
    </row>
    <row r="132" spans="2:10" x14ac:dyDescent="0.35">
      <c r="B132" s="41" t="s">
        <v>203</v>
      </c>
      <c r="C132" s="6">
        <v>100</v>
      </c>
      <c r="D132" s="6"/>
      <c r="E132" s="115"/>
      <c r="G132" s="41" t="s">
        <v>203</v>
      </c>
      <c r="H132" s="6">
        <v>100</v>
      </c>
      <c r="I132" s="6"/>
      <c r="J132" s="115"/>
    </row>
    <row r="133" spans="2:10" x14ac:dyDescent="0.35">
      <c r="B133" s="41" t="s">
        <v>93</v>
      </c>
      <c r="C133" s="6">
        <v>90</v>
      </c>
      <c r="D133" s="6" t="s">
        <v>567</v>
      </c>
      <c r="E133" s="115"/>
      <c r="G133" s="41" t="s">
        <v>93</v>
      </c>
      <c r="H133" s="6">
        <v>90</v>
      </c>
      <c r="I133" s="6" t="s">
        <v>569</v>
      </c>
      <c r="J133" s="115"/>
    </row>
    <row r="134" spans="2:10" x14ac:dyDescent="0.35">
      <c r="B134" s="41" t="s">
        <v>546</v>
      </c>
      <c r="C134" s="6">
        <v>-5</v>
      </c>
      <c r="D134" s="6"/>
      <c r="E134" s="115"/>
      <c r="G134" s="41" t="s">
        <v>570</v>
      </c>
      <c r="H134" s="6">
        <v>5</v>
      </c>
      <c r="I134" s="6"/>
      <c r="J134" s="115"/>
    </row>
    <row r="135" spans="2:10" x14ac:dyDescent="0.35">
      <c r="B135" s="243" t="s">
        <v>547</v>
      </c>
      <c r="C135" s="6"/>
      <c r="D135" s="6"/>
      <c r="E135" s="115"/>
      <c r="G135" s="243" t="s">
        <v>547</v>
      </c>
      <c r="H135" s="6"/>
      <c r="I135" s="6"/>
      <c r="J135" s="115"/>
    </row>
    <row r="136" spans="2:10" x14ac:dyDescent="0.35">
      <c r="B136" s="41">
        <v>1</v>
      </c>
      <c r="C136" s="6">
        <v>125</v>
      </c>
      <c r="D136" s="6" t="s">
        <v>549</v>
      </c>
      <c r="E136" s="115">
        <f>C134</f>
        <v>-5</v>
      </c>
      <c r="G136" s="41">
        <v>1</v>
      </c>
      <c r="H136" s="6">
        <v>125</v>
      </c>
      <c r="I136" s="6" t="s">
        <v>549</v>
      </c>
      <c r="J136" s="115">
        <f>H134</f>
        <v>5</v>
      </c>
    </row>
    <row r="137" spans="2:10" x14ac:dyDescent="0.35">
      <c r="B137" s="41">
        <v>2</v>
      </c>
      <c r="C137" s="176">
        <v>90</v>
      </c>
      <c r="D137" s="6" t="s">
        <v>549</v>
      </c>
      <c r="E137" s="115">
        <f>E136</f>
        <v>-5</v>
      </c>
      <c r="G137" s="41">
        <v>2</v>
      </c>
      <c r="H137" s="176">
        <v>90</v>
      </c>
      <c r="I137" s="6" t="s">
        <v>549</v>
      </c>
      <c r="J137" s="115">
        <f>J136</f>
        <v>5</v>
      </c>
    </row>
    <row r="138" spans="2:10" ht="15" thickBot="1" x14ac:dyDescent="0.4">
      <c r="B138" s="42">
        <v>3</v>
      </c>
      <c r="C138" s="43">
        <v>80</v>
      </c>
      <c r="D138" s="43" t="s">
        <v>548</v>
      </c>
      <c r="E138" s="189">
        <f>C133-C138+C134</f>
        <v>5</v>
      </c>
      <c r="G138" s="42">
        <v>3</v>
      </c>
      <c r="H138" s="43">
        <v>80</v>
      </c>
      <c r="I138" s="43" t="s">
        <v>553</v>
      </c>
      <c r="J138" s="189">
        <f>-H133+H138+H134</f>
        <v>-5</v>
      </c>
    </row>
    <row r="140" spans="2:10" x14ac:dyDescent="0.35">
      <c r="B140" s="1" t="s">
        <v>572</v>
      </c>
    </row>
    <row r="142" spans="2:10" x14ac:dyDescent="0.35">
      <c r="B142">
        <v>34000</v>
      </c>
    </row>
    <row r="143" spans="2:10" x14ac:dyDescent="0.35">
      <c r="B143" s="1">
        <v>85000</v>
      </c>
      <c r="C143" t="s">
        <v>573</v>
      </c>
    </row>
    <row r="144" spans="2:10" x14ac:dyDescent="0.35">
      <c r="B144">
        <v>44000</v>
      </c>
    </row>
    <row r="145" spans="2:7" x14ac:dyDescent="0.35">
      <c r="B145">
        <v>9000</v>
      </c>
    </row>
    <row r="147" spans="2:7" x14ac:dyDescent="0.35">
      <c r="B147" s="31" t="s">
        <v>574</v>
      </c>
      <c r="C147" s="31" t="s">
        <v>388</v>
      </c>
      <c r="D147" s="31" t="s">
        <v>576</v>
      </c>
    </row>
    <row r="148" spans="2:7" x14ac:dyDescent="0.35">
      <c r="B148" t="s">
        <v>575</v>
      </c>
      <c r="C148" t="s">
        <v>389</v>
      </c>
      <c r="D148" t="s">
        <v>577</v>
      </c>
    </row>
    <row r="151" spans="2:7" x14ac:dyDescent="0.35">
      <c r="B151" s="276" t="s">
        <v>388</v>
      </c>
      <c r="C151" s="276"/>
      <c r="F151" s="276" t="s">
        <v>389</v>
      </c>
      <c r="G151" s="276"/>
    </row>
    <row r="152" spans="2:7" x14ac:dyDescent="0.35">
      <c r="B152" s="138" t="s">
        <v>617</v>
      </c>
      <c r="C152" s="138" t="s">
        <v>618</v>
      </c>
      <c r="F152" s="138" t="s">
        <v>623</v>
      </c>
      <c r="G152" s="138" t="s">
        <v>624</v>
      </c>
    </row>
    <row r="153" spans="2:7" x14ac:dyDescent="0.35">
      <c r="B153" s="278" t="s">
        <v>348</v>
      </c>
      <c r="C153" s="278" t="s">
        <v>544</v>
      </c>
      <c r="F153" s="278" t="s">
        <v>348</v>
      </c>
      <c r="G153" s="278" t="s">
        <v>544</v>
      </c>
    </row>
    <row r="154" spans="2:7" x14ac:dyDescent="0.35">
      <c r="B154" s="57" t="s">
        <v>534</v>
      </c>
      <c r="C154" s="37" t="s">
        <v>535</v>
      </c>
      <c r="F154" s="57" t="s">
        <v>534</v>
      </c>
      <c r="G154" s="37" t="s">
        <v>535</v>
      </c>
    </row>
    <row r="155" spans="2:7" x14ac:dyDescent="0.35">
      <c r="B155" s="37" t="s">
        <v>536</v>
      </c>
      <c r="C155" s="57" t="s">
        <v>538</v>
      </c>
      <c r="F155" s="37" t="s">
        <v>536</v>
      </c>
      <c r="G155" s="57" t="s">
        <v>538</v>
      </c>
    </row>
    <row r="156" spans="2:7" x14ac:dyDescent="0.35">
      <c r="B156" s="57" t="s">
        <v>537</v>
      </c>
      <c r="C156" s="57" t="s">
        <v>539</v>
      </c>
      <c r="F156" s="57" t="s">
        <v>537</v>
      </c>
      <c r="G156" s="57" t="s">
        <v>539</v>
      </c>
    </row>
    <row r="157" spans="2:7" x14ac:dyDescent="0.35">
      <c r="B157" s="57" t="s">
        <v>540</v>
      </c>
      <c r="C157" s="57" t="s">
        <v>541</v>
      </c>
      <c r="F157" s="57" t="s">
        <v>540</v>
      </c>
      <c r="G157" s="57" t="s">
        <v>541</v>
      </c>
    </row>
    <row r="158" spans="2:7" x14ac:dyDescent="0.35">
      <c r="B158" s="37" t="s">
        <v>543</v>
      </c>
      <c r="C158" s="57" t="s">
        <v>542</v>
      </c>
      <c r="F158" s="37" t="s">
        <v>543</v>
      </c>
      <c r="G158" s="57" t="s">
        <v>542</v>
      </c>
    </row>
    <row r="159" spans="2:7" x14ac:dyDescent="0.35">
      <c r="B159" s="280" t="s">
        <v>621</v>
      </c>
      <c r="C159" s="279" t="s">
        <v>622</v>
      </c>
      <c r="F159" s="280" t="s">
        <v>621</v>
      </c>
      <c r="G159" s="279" t="s">
        <v>622</v>
      </c>
    </row>
    <row r="160" spans="2:7" x14ac:dyDescent="0.35">
      <c r="B160" s="241" t="s">
        <v>619</v>
      </c>
      <c r="C160" s="242" t="s">
        <v>620</v>
      </c>
      <c r="F160" s="241" t="s">
        <v>619</v>
      </c>
      <c r="G160" s="242" t="s">
        <v>620</v>
      </c>
    </row>
    <row r="161" spans="2:7" x14ac:dyDescent="0.35">
      <c r="B161" s="1" t="s">
        <v>627</v>
      </c>
      <c r="C161" s="1"/>
      <c r="F161" s="1" t="s">
        <v>628</v>
      </c>
      <c r="G161" s="1"/>
    </row>
    <row r="163" spans="2:7" x14ac:dyDescent="0.35">
      <c r="B163" t="s">
        <v>625</v>
      </c>
      <c r="C163" t="s">
        <v>626</v>
      </c>
    </row>
    <row r="165" spans="2:7" x14ac:dyDescent="0.35">
      <c r="B165" s="1" t="s">
        <v>629</v>
      </c>
      <c r="C165" s="1" t="s">
        <v>630</v>
      </c>
      <c r="D165" s="1" t="s">
        <v>631</v>
      </c>
    </row>
    <row r="166" spans="2:7" x14ac:dyDescent="0.35">
      <c r="B166" t="s">
        <v>632</v>
      </c>
      <c r="C166" t="s">
        <v>632</v>
      </c>
      <c r="D166" t="s">
        <v>634</v>
      </c>
    </row>
    <row r="167" spans="2:7" x14ac:dyDescent="0.35">
      <c r="B167" t="s">
        <v>632</v>
      </c>
      <c r="C167" t="s">
        <v>633</v>
      </c>
      <c r="D167" t="s">
        <v>635</v>
      </c>
    </row>
    <row r="168" spans="2:7" x14ac:dyDescent="0.35">
      <c r="B168" t="s">
        <v>633</v>
      </c>
      <c r="C168" t="s">
        <v>632</v>
      </c>
      <c r="D168" t="s">
        <v>636</v>
      </c>
    </row>
    <row r="169" spans="2:7" x14ac:dyDescent="0.35">
      <c r="B169" t="s">
        <v>633</v>
      </c>
      <c r="C169" t="s">
        <v>633</v>
      </c>
      <c r="D169" t="s">
        <v>637</v>
      </c>
    </row>
    <row r="171" spans="2:7" x14ac:dyDescent="0.35">
      <c r="B171" t="s">
        <v>638</v>
      </c>
    </row>
    <row r="173" spans="2:7" x14ac:dyDescent="0.35">
      <c r="B173" s="1" t="s">
        <v>639</v>
      </c>
      <c r="C173" s="1" t="s">
        <v>640</v>
      </c>
      <c r="D173" s="1" t="s">
        <v>631</v>
      </c>
    </row>
    <row r="174" spans="2:7" x14ac:dyDescent="0.35">
      <c r="B174" t="s">
        <v>632</v>
      </c>
      <c r="C174" t="s">
        <v>632</v>
      </c>
      <c r="D174" t="s">
        <v>641</v>
      </c>
    </row>
    <row r="175" spans="2:7" x14ac:dyDescent="0.35">
      <c r="B175" t="s">
        <v>632</v>
      </c>
      <c r="C175" t="s">
        <v>633</v>
      </c>
      <c r="D175" t="s">
        <v>642</v>
      </c>
    </row>
    <row r="176" spans="2:7" x14ac:dyDescent="0.35">
      <c r="B176" t="s">
        <v>633</v>
      </c>
      <c r="C176" t="s">
        <v>633</v>
      </c>
      <c r="D176" t="s">
        <v>643</v>
      </c>
    </row>
    <row r="177" spans="2:4" x14ac:dyDescent="0.35">
      <c r="B177" t="s">
        <v>633</v>
      </c>
      <c r="C177" t="s">
        <v>632</v>
      </c>
      <c r="D177" t="s">
        <v>644</v>
      </c>
    </row>
  </sheetData>
  <mergeCells count="12">
    <mergeCell ref="B151:C151"/>
    <mergeCell ref="F151:G151"/>
    <mergeCell ref="B119:E119"/>
    <mergeCell ref="G119:J119"/>
    <mergeCell ref="B131:E131"/>
    <mergeCell ref="G131:J131"/>
    <mergeCell ref="B32:E32"/>
    <mergeCell ref="G32:J32"/>
    <mergeCell ref="B99:C99"/>
    <mergeCell ref="F99:G99"/>
    <mergeCell ref="B110:E110"/>
    <mergeCell ref="G110:J110"/>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T98"/>
  <sheetViews>
    <sheetView topLeftCell="A83" workbookViewId="0">
      <selection activeCell="A83" sqref="A1:XFD1048576"/>
    </sheetView>
  </sheetViews>
  <sheetFormatPr defaultRowHeight="14.5" x14ac:dyDescent="0.35"/>
  <cols>
    <col min="1" max="1" width="9.1796875" style="1"/>
    <col min="2" max="2" width="28.54296875" customWidth="1"/>
    <col min="6" max="6" width="8" customWidth="1"/>
    <col min="7" max="10" width="9.1796875" customWidth="1"/>
    <col min="11" max="11" width="8" customWidth="1"/>
    <col min="12" max="12" width="7.26953125" customWidth="1"/>
    <col min="13" max="13" width="8" customWidth="1"/>
    <col min="14" max="14" width="6.7265625" customWidth="1"/>
    <col min="15" max="15" width="9.1796875" customWidth="1"/>
    <col min="16" max="16" width="9.453125" customWidth="1"/>
  </cols>
  <sheetData>
    <row r="2" spans="1:20" x14ac:dyDescent="0.35">
      <c r="B2" s="37" t="s">
        <v>231</v>
      </c>
      <c r="C2" s="37" t="s">
        <v>232</v>
      </c>
      <c r="D2" s="37"/>
      <c r="E2" s="37"/>
      <c r="F2" s="37"/>
      <c r="G2" s="37"/>
      <c r="H2" s="37"/>
      <c r="I2" s="37"/>
      <c r="J2" s="37"/>
    </row>
    <row r="3" spans="1:20" x14ac:dyDescent="0.35">
      <c r="B3" t="s">
        <v>233</v>
      </c>
    </row>
    <row r="4" spans="1:20" ht="15" thickBot="1" x14ac:dyDescent="0.4">
      <c r="M4" t="s">
        <v>234</v>
      </c>
      <c r="Q4" t="s">
        <v>235</v>
      </c>
    </row>
    <row r="5" spans="1:20" x14ac:dyDescent="0.35">
      <c r="F5" s="253" t="s">
        <v>236</v>
      </c>
      <c r="G5" s="254"/>
      <c r="H5" s="254"/>
      <c r="I5" s="254"/>
      <c r="J5" s="255"/>
      <c r="K5" s="256" t="s">
        <v>236</v>
      </c>
      <c r="L5" s="257"/>
      <c r="M5" s="257"/>
      <c r="N5" s="257"/>
      <c r="O5" s="258"/>
      <c r="P5" s="259" t="s">
        <v>237</v>
      </c>
      <c r="Q5" s="260"/>
      <c r="R5" s="260"/>
      <c r="S5" s="260"/>
      <c r="T5" s="261"/>
    </row>
    <row r="6" spans="1:20" ht="29" x14ac:dyDescent="0.35">
      <c r="A6" s="1">
        <v>1</v>
      </c>
      <c r="B6" t="s">
        <v>171</v>
      </c>
      <c r="C6">
        <v>5350</v>
      </c>
      <c r="F6" s="82" t="s">
        <v>238</v>
      </c>
      <c r="G6" s="83" t="s">
        <v>239</v>
      </c>
      <c r="H6" s="83" t="s">
        <v>240</v>
      </c>
      <c r="I6" s="83" t="s">
        <v>241</v>
      </c>
      <c r="J6" s="84" t="s">
        <v>242</v>
      </c>
      <c r="K6" s="85" t="s">
        <v>238</v>
      </c>
      <c r="L6" s="86" t="s">
        <v>239</v>
      </c>
      <c r="M6" s="86" t="s">
        <v>240</v>
      </c>
      <c r="N6" s="86" t="s">
        <v>241</v>
      </c>
      <c r="O6" s="87" t="s">
        <v>242</v>
      </c>
      <c r="P6" s="88" t="s">
        <v>238</v>
      </c>
      <c r="Q6" s="18" t="s">
        <v>239</v>
      </c>
      <c r="R6" s="18" t="s">
        <v>240</v>
      </c>
      <c r="S6" s="18" t="s">
        <v>241</v>
      </c>
      <c r="T6" s="89" t="s">
        <v>242</v>
      </c>
    </row>
    <row r="7" spans="1:20" x14ac:dyDescent="0.35">
      <c r="B7" t="s">
        <v>243</v>
      </c>
      <c r="C7">
        <v>5400</v>
      </c>
      <c r="F7" s="90">
        <v>1</v>
      </c>
      <c r="G7" s="91">
        <v>0.3</v>
      </c>
      <c r="H7" s="91">
        <v>0</v>
      </c>
      <c r="I7" s="91">
        <f>G7+H7</f>
        <v>0.3</v>
      </c>
      <c r="J7" s="92">
        <f>C9+I7</f>
        <v>26.3</v>
      </c>
      <c r="K7" s="93">
        <v>1</v>
      </c>
      <c r="L7" s="94">
        <f>I81</f>
        <v>0.48500000000000015</v>
      </c>
      <c r="M7" s="94">
        <v>0</v>
      </c>
      <c r="N7" s="94">
        <f>L7+M7</f>
        <v>0.48500000000000015</v>
      </c>
      <c r="O7" s="95">
        <f>C16+N7</f>
        <v>55.922499999999992</v>
      </c>
      <c r="P7" s="41">
        <v>1</v>
      </c>
      <c r="Q7" s="96">
        <f>N81</f>
        <v>0.66999999999999649</v>
      </c>
      <c r="R7" s="96">
        <v>0</v>
      </c>
      <c r="S7" s="96">
        <f>Q7+R7</f>
        <v>0.66999999999999649</v>
      </c>
      <c r="T7" s="97">
        <f>-S7+C24</f>
        <v>98.079999999999885</v>
      </c>
    </row>
    <row r="8" spans="1:20" x14ac:dyDescent="0.35">
      <c r="B8" t="s">
        <v>136</v>
      </c>
      <c r="C8" t="s">
        <v>100</v>
      </c>
      <c r="F8" s="90">
        <v>2</v>
      </c>
      <c r="G8" s="91">
        <f>I7</f>
        <v>0.3</v>
      </c>
      <c r="H8" s="91">
        <v>2.5000000000000001E-3</v>
      </c>
      <c r="I8" s="91">
        <f>G8+H8</f>
        <v>0.30249999999999999</v>
      </c>
      <c r="J8" s="92">
        <f>J7+I8</f>
        <v>26.602499999999999</v>
      </c>
      <c r="K8" s="93">
        <v>2</v>
      </c>
      <c r="L8" s="94">
        <f>N7</f>
        <v>0.48500000000000015</v>
      </c>
      <c r="M8" s="94">
        <v>2.5000000000000001E-3</v>
      </c>
      <c r="N8" s="94">
        <f>L8+M8</f>
        <v>0.48750000000000016</v>
      </c>
      <c r="O8" s="95">
        <f>O7+N8</f>
        <v>56.409999999999989</v>
      </c>
      <c r="P8" s="41">
        <v>2</v>
      </c>
      <c r="Q8" s="96">
        <f>S7</f>
        <v>0.66999999999999649</v>
      </c>
      <c r="R8" s="96">
        <v>-2.5000000000000001E-3</v>
      </c>
      <c r="S8" s="96">
        <f>S7+R8</f>
        <v>0.66749999999999654</v>
      </c>
      <c r="T8" s="97">
        <f>T7-S8</f>
        <v>97.412499999999895</v>
      </c>
    </row>
    <row r="9" spans="1:20" x14ac:dyDescent="0.35">
      <c r="B9" t="s">
        <v>4</v>
      </c>
      <c r="C9">
        <v>26</v>
      </c>
      <c r="F9" s="90">
        <v>3</v>
      </c>
      <c r="G9" s="91">
        <f t="shared" ref="G9:G72" si="0">I8</f>
        <v>0.30249999999999999</v>
      </c>
      <c r="H9" s="91">
        <v>2.5000000000000001E-3</v>
      </c>
      <c r="I9" s="91">
        <f>G9+H9</f>
        <v>0.30499999999999999</v>
      </c>
      <c r="J9" s="92">
        <f>J8+I9</f>
        <v>26.907499999999999</v>
      </c>
      <c r="K9" s="93">
        <v>3</v>
      </c>
      <c r="L9" s="94">
        <f t="shared" ref="L9:L72" si="1">N8</f>
        <v>0.48750000000000016</v>
      </c>
      <c r="M9" s="94">
        <v>2.5000000000000001E-3</v>
      </c>
      <c r="N9" s="94">
        <f t="shared" ref="N9:N72" si="2">L9+M9</f>
        <v>0.49000000000000016</v>
      </c>
      <c r="O9" s="95">
        <f t="shared" ref="O9:O72" si="3">N9+O8</f>
        <v>56.899999999999991</v>
      </c>
      <c r="P9" s="41">
        <v>3</v>
      </c>
      <c r="Q9" s="96">
        <f t="shared" ref="Q9:Q56" si="4">S8</f>
        <v>0.66749999999999654</v>
      </c>
      <c r="R9" s="96">
        <v>-2.5000000000000001E-3</v>
      </c>
      <c r="S9" s="96">
        <f t="shared" ref="S9:S56" si="5">Q9+R9</f>
        <v>0.66499999999999659</v>
      </c>
      <c r="T9" s="97">
        <f>T8-S9</f>
        <v>96.747499999999903</v>
      </c>
    </row>
    <row r="10" spans="1:20" x14ac:dyDescent="0.35">
      <c r="B10" t="s">
        <v>137</v>
      </c>
      <c r="C10">
        <v>0.3</v>
      </c>
      <c r="F10" s="90">
        <v>4</v>
      </c>
      <c r="G10" s="91">
        <f t="shared" si="0"/>
        <v>0.30499999999999999</v>
      </c>
      <c r="H10" s="91">
        <v>2.5000000000000001E-3</v>
      </c>
      <c r="I10" s="91">
        <f t="shared" ref="I10:J10" si="6">I9+H10</f>
        <v>0.3075</v>
      </c>
      <c r="J10" s="92">
        <f t="shared" si="6"/>
        <v>27.215</v>
      </c>
      <c r="K10" s="93">
        <v>4</v>
      </c>
      <c r="L10" s="94">
        <f t="shared" si="1"/>
        <v>0.49000000000000016</v>
      </c>
      <c r="M10" s="94">
        <v>2.5000000000000001E-3</v>
      </c>
      <c r="N10" s="94">
        <f t="shared" si="2"/>
        <v>0.49250000000000016</v>
      </c>
      <c r="O10" s="95">
        <f t="shared" si="3"/>
        <v>57.392499999999991</v>
      </c>
      <c r="P10" s="41">
        <v>4</v>
      </c>
      <c r="Q10" s="96">
        <f t="shared" si="4"/>
        <v>0.66499999999999659</v>
      </c>
      <c r="R10" s="96">
        <v>-2.5000000000000001E-3</v>
      </c>
      <c r="S10" s="96">
        <f t="shared" si="5"/>
        <v>0.66249999999999665</v>
      </c>
      <c r="T10" s="97">
        <f t="shared" ref="T10:T55" si="7">T9-S10</f>
        <v>96.084999999999908</v>
      </c>
    </row>
    <row r="11" spans="1:20" x14ac:dyDescent="0.35">
      <c r="B11" t="s">
        <v>240</v>
      </c>
      <c r="C11">
        <v>2.5000000000000001E-3</v>
      </c>
      <c r="F11" s="90">
        <v>5</v>
      </c>
      <c r="G11" s="91">
        <f t="shared" si="0"/>
        <v>0.3075</v>
      </c>
      <c r="H11" s="91">
        <v>2.5000000000000001E-3</v>
      </c>
      <c r="I11" s="91">
        <f t="shared" ref="I11:J11" si="8">I10+H11</f>
        <v>0.31</v>
      </c>
      <c r="J11" s="92">
        <f t="shared" si="8"/>
        <v>27.524999999999999</v>
      </c>
      <c r="K11" s="93">
        <v>5</v>
      </c>
      <c r="L11" s="94">
        <f t="shared" si="1"/>
        <v>0.49250000000000016</v>
      </c>
      <c r="M11" s="94">
        <v>2.5000000000000001E-3</v>
      </c>
      <c r="N11" s="94">
        <f t="shared" si="2"/>
        <v>0.49500000000000016</v>
      </c>
      <c r="O11" s="95">
        <f t="shared" si="3"/>
        <v>57.887499999999989</v>
      </c>
      <c r="P11" s="41">
        <v>5</v>
      </c>
      <c r="Q11" s="96">
        <f t="shared" si="4"/>
        <v>0.66249999999999665</v>
      </c>
      <c r="R11" s="96">
        <v>-2.5000000000000001E-3</v>
      </c>
      <c r="S11" s="96">
        <f t="shared" si="5"/>
        <v>0.6599999999999967</v>
      </c>
      <c r="T11" s="97">
        <f t="shared" si="7"/>
        <v>95.424999999999912</v>
      </c>
    </row>
    <row r="12" spans="1:20" x14ac:dyDescent="0.35">
      <c r="B12" s="1" t="s">
        <v>244</v>
      </c>
      <c r="F12" s="90">
        <v>6</v>
      </c>
      <c r="G12" s="91">
        <f t="shared" si="0"/>
        <v>0.31</v>
      </c>
      <c r="H12" s="91">
        <v>2.5000000000000001E-3</v>
      </c>
      <c r="I12" s="91">
        <f t="shared" ref="I12:J12" si="9">I11+H12</f>
        <v>0.3125</v>
      </c>
      <c r="J12" s="92">
        <f t="shared" si="9"/>
        <v>27.837499999999999</v>
      </c>
      <c r="K12" s="93">
        <v>6</v>
      </c>
      <c r="L12" s="94">
        <f t="shared" si="1"/>
        <v>0.49500000000000016</v>
      </c>
      <c r="M12" s="94">
        <v>2.5000000000000001E-3</v>
      </c>
      <c r="N12" s="94">
        <f t="shared" si="2"/>
        <v>0.49750000000000016</v>
      </c>
      <c r="O12" s="95">
        <f t="shared" si="3"/>
        <v>58.384999999999991</v>
      </c>
      <c r="P12" s="41">
        <v>6</v>
      </c>
      <c r="Q12" s="96">
        <f t="shared" si="4"/>
        <v>0.6599999999999967</v>
      </c>
      <c r="R12" s="96">
        <v>-2.5000000000000001E-3</v>
      </c>
      <c r="S12" s="96">
        <f t="shared" si="5"/>
        <v>0.65749999999999675</v>
      </c>
      <c r="T12" s="97">
        <f t="shared" si="7"/>
        <v>94.767499999999913</v>
      </c>
    </row>
    <row r="13" spans="1:20" x14ac:dyDescent="0.35">
      <c r="B13" s="9" t="s">
        <v>245</v>
      </c>
      <c r="C13">
        <v>75</v>
      </c>
      <c r="D13" t="s">
        <v>113</v>
      </c>
      <c r="F13" s="90">
        <v>7</v>
      </c>
      <c r="G13" s="91">
        <f t="shared" si="0"/>
        <v>0.3125</v>
      </c>
      <c r="H13" s="91">
        <v>2.5000000000000001E-3</v>
      </c>
      <c r="I13" s="91">
        <f t="shared" ref="I13:J13" si="10">I12+H13</f>
        <v>0.315</v>
      </c>
      <c r="J13" s="92">
        <f t="shared" si="10"/>
        <v>28.1525</v>
      </c>
      <c r="K13" s="93">
        <v>7</v>
      </c>
      <c r="L13" s="94">
        <f t="shared" si="1"/>
        <v>0.49750000000000016</v>
      </c>
      <c r="M13" s="94">
        <v>2.5000000000000001E-3</v>
      </c>
      <c r="N13" s="94">
        <f t="shared" si="2"/>
        <v>0.50000000000000011</v>
      </c>
      <c r="O13" s="95">
        <f t="shared" si="3"/>
        <v>58.884999999999991</v>
      </c>
      <c r="P13" s="41">
        <v>7</v>
      </c>
      <c r="Q13" s="96">
        <f t="shared" si="4"/>
        <v>0.65749999999999675</v>
      </c>
      <c r="R13" s="96">
        <v>-2.5000000000000001E-3</v>
      </c>
      <c r="S13" s="96">
        <f t="shared" si="5"/>
        <v>0.65499999999999681</v>
      </c>
      <c r="T13" s="97">
        <f t="shared" si="7"/>
        <v>94.112499999999912</v>
      </c>
    </row>
    <row r="14" spans="1:20" x14ac:dyDescent="0.35">
      <c r="B14" t="s">
        <v>171</v>
      </c>
      <c r="C14">
        <f>C6+C13</f>
        <v>5425</v>
      </c>
      <c r="F14" s="90">
        <v>8</v>
      </c>
      <c r="G14" s="91">
        <f t="shared" si="0"/>
        <v>0.315</v>
      </c>
      <c r="H14" s="91">
        <v>2.5000000000000001E-3</v>
      </c>
      <c r="I14" s="91">
        <f t="shared" ref="I14:J14" si="11">I13+H14</f>
        <v>0.3175</v>
      </c>
      <c r="J14" s="92">
        <f t="shared" si="11"/>
        <v>28.47</v>
      </c>
      <c r="K14" s="93">
        <v>8</v>
      </c>
      <c r="L14" s="94">
        <f t="shared" si="1"/>
        <v>0.50000000000000011</v>
      </c>
      <c r="M14" s="94">
        <v>2.5000000000000001E-3</v>
      </c>
      <c r="N14" s="94">
        <f t="shared" si="2"/>
        <v>0.50250000000000006</v>
      </c>
      <c r="O14" s="95">
        <f t="shared" si="3"/>
        <v>59.387499999999989</v>
      </c>
      <c r="P14" s="41">
        <v>8</v>
      </c>
      <c r="Q14" s="96">
        <f t="shared" si="4"/>
        <v>0.65499999999999681</v>
      </c>
      <c r="R14" s="96">
        <v>-2.5000000000000001E-3</v>
      </c>
      <c r="S14" s="96">
        <f t="shared" si="5"/>
        <v>0.65249999999999686</v>
      </c>
      <c r="T14" s="97">
        <f t="shared" si="7"/>
        <v>93.459999999999908</v>
      </c>
    </row>
    <row r="15" spans="1:20" x14ac:dyDescent="0.35">
      <c r="B15" t="s">
        <v>139</v>
      </c>
      <c r="C15" s="98">
        <f>C16-C9</f>
        <v>29.437499999999993</v>
      </c>
      <c r="F15" s="90">
        <v>9</v>
      </c>
      <c r="G15" s="91">
        <f t="shared" si="0"/>
        <v>0.3175</v>
      </c>
      <c r="H15" s="91">
        <v>2.5000000000000001E-3</v>
      </c>
      <c r="I15" s="91">
        <f t="shared" ref="I15:J15" si="12">I14+H15</f>
        <v>0.32</v>
      </c>
      <c r="J15" s="92">
        <f t="shared" si="12"/>
        <v>28.79</v>
      </c>
      <c r="K15" s="93">
        <v>9</v>
      </c>
      <c r="L15" s="94">
        <f t="shared" si="1"/>
        <v>0.50250000000000006</v>
      </c>
      <c r="M15" s="94">
        <v>2.5000000000000001E-3</v>
      </c>
      <c r="N15" s="94">
        <f t="shared" si="2"/>
        <v>0.505</v>
      </c>
      <c r="O15" s="95">
        <f t="shared" si="3"/>
        <v>59.892499999999991</v>
      </c>
      <c r="P15" s="41">
        <v>9</v>
      </c>
      <c r="Q15" s="96">
        <f t="shared" si="4"/>
        <v>0.65249999999999686</v>
      </c>
      <c r="R15" s="96">
        <v>-2.5000000000000001E-3</v>
      </c>
      <c r="S15" s="96">
        <f t="shared" si="5"/>
        <v>0.64999999999999691</v>
      </c>
      <c r="T15" s="97">
        <f t="shared" si="7"/>
        <v>92.809999999999917</v>
      </c>
    </row>
    <row r="16" spans="1:20" x14ac:dyDescent="0.35">
      <c r="B16" t="s">
        <v>140</v>
      </c>
      <c r="C16" s="55">
        <f>J81</f>
        <v>55.437499999999993</v>
      </c>
      <c r="F16" s="90">
        <v>10</v>
      </c>
      <c r="G16" s="91">
        <f t="shared" si="0"/>
        <v>0.32</v>
      </c>
      <c r="H16" s="91">
        <v>2.5000000000000001E-3</v>
      </c>
      <c r="I16" s="91">
        <f t="shared" ref="I16:J16" si="13">I15+H16</f>
        <v>0.32250000000000001</v>
      </c>
      <c r="J16" s="92">
        <f t="shared" si="13"/>
        <v>29.112500000000001</v>
      </c>
      <c r="K16" s="93">
        <v>10</v>
      </c>
      <c r="L16" s="94">
        <f t="shared" si="1"/>
        <v>0.505</v>
      </c>
      <c r="M16" s="94">
        <v>2.5000000000000001E-3</v>
      </c>
      <c r="N16" s="94">
        <f t="shared" si="2"/>
        <v>0.50749999999999995</v>
      </c>
      <c r="O16" s="95">
        <f t="shared" si="3"/>
        <v>60.399999999999991</v>
      </c>
      <c r="P16" s="41">
        <v>10</v>
      </c>
      <c r="Q16" s="96">
        <f t="shared" si="4"/>
        <v>0.64999999999999691</v>
      </c>
      <c r="R16" s="96">
        <v>-2.5000000000000001E-3</v>
      </c>
      <c r="S16" s="96">
        <f t="shared" si="5"/>
        <v>0.64749999999999697</v>
      </c>
      <c r="T16" s="97">
        <f t="shared" si="7"/>
        <v>92.162499999999923</v>
      </c>
    </row>
    <row r="17" spans="2:20" x14ac:dyDescent="0.35">
      <c r="B17" t="s">
        <v>246</v>
      </c>
      <c r="C17" s="99">
        <f>I81</f>
        <v>0.48500000000000015</v>
      </c>
      <c r="F17" s="90">
        <v>11</v>
      </c>
      <c r="G17" s="91">
        <f t="shared" si="0"/>
        <v>0.32250000000000001</v>
      </c>
      <c r="H17" s="91">
        <v>2.5000000000000001E-3</v>
      </c>
      <c r="I17" s="91">
        <f t="shared" ref="I17:J17" si="14">I16+H17</f>
        <v>0.32500000000000001</v>
      </c>
      <c r="J17" s="92">
        <f t="shared" si="14"/>
        <v>29.4375</v>
      </c>
      <c r="K17" s="93">
        <v>11</v>
      </c>
      <c r="L17" s="94">
        <f t="shared" si="1"/>
        <v>0.50749999999999995</v>
      </c>
      <c r="M17" s="94">
        <v>2.5000000000000001E-3</v>
      </c>
      <c r="N17" s="94">
        <f t="shared" si="2"/>
        <v>0.5099999999999999</v>
      </c>
      <c r="O17" s="95">
        <f t="shared" si="3"/>
        <v>60.909999999999989</v>
      </c>
      <c r="P17" s="41">
        <v>11</v>
      </c>
      <c r="Q17" s="96">
        <f t="shared" si="4"/>
        <v>0.64749999999999697</v>
      </c>
      <c r="R17" s="96">
        <v>-2.5000000000000001E-3</v>
      </c>
      <c r="S17" s="96">
        <f t="shared" si="5"/>
        <v>0.64499999999999702</v>
      </c>
      <c r="T17" s="97">
        <f t="shared" si="7"/>
        <v>91.517499999999927</v>
      </c>
    </row>
    <row r="18" spans="2:20" x14ac:dyDescent="0.35">
      <c r="B18" t="s">
        <v>247</v>
      </c>
      <c r="C18" t="s">
        <v>121</v>
      </c>
      <c r="F18" s="90">
        <v>12</v>
      </c>
      <c r="G18" s="91">
        <f t="shared" si="0"/>
        <v>0.32500000000000001</v>
      </c>
      <c r="H18" s="91">
        <v>2.5000000000000001E-3</v>
      </c>
      <c r="I18" s="91">
        <f t="shared" ref="I18:J18" si="15">I17+H18</f>
        <v>0.32750000000000001</v>
      </c>
      <c r="J18" s="92">
        <f t="shared" si="15"/>
        <v>29.765000000000001</v>
      </c>
      <c r="K18" s="93">
        <v>12</v>
      </c>
      <c r="L18" s="94">
        <f t="shared" si="1"/>
        <v>0.5099999999999999</v>
      </c>
      <c r="M18" s="94">
        <v>2.5000000000000001E-3</v>
      </c>
      <c r="N18" s="94">
        <f t="shared" si="2"/>
        <v>0.51249999999999984</v>
      </c>
      <c r="O18" s="95">
        <f t="shared" si="3"/>
        <v>61.422499999999992</v>
      </c>
      <c r="P18" s="41">
        <v>12</v>
      </c>
      <c r="Q18" s="96">
        <f t="shared" si="4"/>
        <v>0.64499999999999702</v>
      </c>
      <c r="R18" s="96">
        <v>-2.5000000000000001E-3</v>
      </c>
      <c r="S18" s="96">
        <f t="shared" si="5"/>
        <v>0.64249999999999707</v>
      </c>
      <c r="T18" s="97">
        <f t="shared" si="7"/>
        <v>90.874999999999929</v>
      </c>
    </row>
    <row r="19" spans="2:20" x14ac:dyDescent="0.35">
      <c r="F19" s="90">
        <v>13</v>
      </c>
      <c r="G19" s="91">
        <f t="shared" si="0"/>
        <v>0.32750000000000001</v>
      </c>
      <c r="H19" s="91">
        <v>2.5000000000000001E-3</v>
      </c>
      <c r="I19" s="91">
        <f t="shared" ref="I19:J19" si="16">I18+H19</f>
        <v>0.33</v>
      </c>
      <c r="J19" s="92">
        <f t="shared" si="16"/>
        <v>30.094999999999999</v>
      </c>
      <c r="K19" s="93">
        <v>13</v>
      </c>
      <c r="L19" s="94">
        <f t="shared" si="1"/>
        <v>0.51249999999999984</v>
      </c>
      <c r="M19" s="94">
        <v>2.5000000000000001E-3</v>
      </c>
      <c r="N19" s="94">
        <f t="shared" si="2"/>
        <v>0.51499999999999979</v>
      </c>
      <c r="O19" s="95">
        <f t="shared" si="3"/>
        <v>61.937499999999993</v>
      </c>
      <c r="P19" s="41">
        <v>13</v>
      </c>
      <c r="Q19" s="96">
        <f t="shared" si="4"/>
        <v>0.64249999999999707</v>
      </c>
      <c r="R19" s="96">
        <v>-2.5000000000000001E-3</v>
      </c>
      <c r="S19" s="96">
        <f t="shared" si="5"/>
        <v>0.63999999999999713</v>
      </c>
      <c r="T19" s="97">
        <f t="shared" si="7"/>
        <v>90.234999999999928</v>
      </c>
    </row>
    <row r="20" spans="2:20" x14ac:dyDescent="0.35">
      <c r="B20" s="1" t="s">
        <v>244</v>
      </c>
      <c r="F20" s="90">
        <v>14</v>
      </c>
      <c r="G20" s="91">
        <f t="shared" si="0"/>
        <v>0.33</v>
      </c>
      <c r="H20" s="91">
        <v>2.5000000000000001E-3</v>
      </c>
      <c r="I20" s="91">
        <f t="shared" ref="I20:J20" si="17">I19+H20</f>
        <v>0.33250000000000002</v>
      </c>
      <c r="J20" s="92">
        <f t="shared" si="17"/>
        <v>30.427499999999998</v>
      </c>
      <c r="K20" s="93">
        <v>14</v>
      </c>
      <c r="L20" s="94">
        <f t="shared" si="1"/>
        <v>0.51499999999999979</v>
      </c>
      <c r="M20" s="94">
        <v>2.5000000000000001E-3</v>
      </c>
      <c r="N20" s="94">
        <f t="shared" si="2"/>
        <v>0.51749999999999974</v>
      </c>
      <c r="O20" s="95">
        <f t="shared" si="3"/>
        <v>62.454999999999991</v>
      </c>
      <c r="P20" s="41">
        <v>14</v>
      </c>
      <c r="Q20" s="96">
        <f t="shared" si="4"/>
        <v>0.63999999999999713</v>
      </c>
      <c r="R20" s="96">
        <v>-2.5000000000000001E-3</v>
      </c>
      <c r="S20" s="96">
        <f t="shared" si="5"/>
        <v>0.63749999999999718</v>
      </c>
      <c r="T20" s="97">
        <f t="shared" si="7"/>
        <v>89.597499999999926</v>
      </c>
    </row>
    <row r="21" spans="2:20" x14ac:dyDescent="0.35">
      <c r="B21" s="9" t="s">
        <v>245</v>
      </c>
      <c r="C21">
        <v>75</v>
      </c>
      <c r="D21" t="s">
        <v>113</v>
      </c>
      <c r="F21" s="90">
        <v>15</v>
      </c>
      <c r="G21" s="91">
        <f t="shared" si="0"/>
        <v>0.33250000000000002</v>
      </c>
      <c r="H21" s="91">
        <v>2.5000000000000001E-3</v>
      </c>
      <c r="I21" s="91">
        <f t="shared" ref="I21:J21" si="18">I20+H21</f>
        <v>0.33500000000000002</v>
      </c>
      <c r="J21" s="92">
        <f t="shared" si="18"/>
        <v>30.762499999999999</v>
      </c>
      <c r="K21" s="93">
        <v>15</v>
      </c>
      <c r="L21" s="94">
        <f t="shared" si="1"/>
        <v>0.51749999999999974</v>
      </c>
      <c r="M21" s="94">
        <v>2.5000000000000001E-3</v>
      </c>
      <c r="N21" s="94">
        <f t="shared" si="2"/>
        <v>0.51999999999999968</v>
      </c>
      <c r="O21" s="95">
        <f t="shared" si="3"/>
        <v>62.974999999999994</v>
      </c>
      <c r="P21" s="41">
        <v>15</v>
      </c>
      <c r="Q21" s="96">
        <f t="shared" si="4"/>
        <v>0.63749999999999718</v>
      </c>
      <c r="R21" s="96">
        <v>-2.5000000000000001E-3</v>
      </c>
      <c r="S21" s="96">
        <f t="shared" si="5"/>
        <v>0.63499999999999723</v>
      </c>
      <c r="T21" s="97">
        <f t="shared" si="7"/>
        <v>88.962499999999935</v>
      </c>
    </row>
    <row r="22" spans="2:20" x14ac:dyDescent="0.35">
      <c r="B22" t="s">
        <v>171</v>
      </c>
      <c r="C22">
        <f>C14+C21</f>
        <v>5500</v>
      </c>
      <c r="F22" s="90">
        <v>16</v>
      </c>
      <c r="G22" s="91">
        <f t="shared" si="0"/>
        <v>0.33500000000000002</v>
      </c>
      <c r="H22" s="91">
        <v>2.5000000000000001E-3</v>
      </c>
      <c r="I22" s="91">
        <f t="shared" ref="I22:J22" si="19">I21+H22</f>
        <v>0.33750000000000002</v>
      </c>
      <c r="J22" s="92">
        <f t="shared" si="19"/>
        <v>31.099999999999998</v>
      </c>
      <c r="K22" s="93">
        <v>16</v>
      </c>
      <c r="L22" s="94">
        <f t="shared" si="1"/>
        <v>0.51999999999999968</v>
      </c>
      <c r="M22" s="94">
        <v>2.5000000000000001E-3</v>
      </c>
      <c r="N22" s="94">
        <f t="shared" si="2"/>
        <v>0.52249999999999963</v>
      </c>
      <c r="O22" s="95">
        <f t="shared" si="3"/>
        <v>63.497499999999995</v>
      </c>
      <c r="P22" s="41">
        <v>16</v>
      </c>
      <c r="Q22" s="96">
        <f t="shared" si="4"/>
        <v>0.63499999999999723</v>
      </c>
      <c r="R22" s="96">
        <v>-2.5000000000000001E-3</v>
      </c>
      <c r="S22" s="96">
        <f t="shared" si="5"/>
        <v>0.63249999999999729</v>
      </c>
      <c r="T22" s="97">
        <f t="shared" si="7"/>
        <v>88.329999999999941</v>
      </c>
    </row>
    <row r="23" spans="2:20" x14ac:dyDescent="0.35">
      <c r="B23" t="s">
        <v>139</v>
      </c>
      <c r="C23" s="98">
        <f>C24-C16</f>
        <v>43.312499999999893</v>
      </c>
      <c r="F23" s="90">
        <v>17</v>
      </c>
      <c r="G23" s="91">
        <f t="shared" si="0"/>
        <v>0.33750000000000002</v>
      </c>
      <c r="H23" s="91">
        <v>2.5000000000000001E-3</v>
      </c>
      <c r="I23" s="91">
        <f t="shared" ref="I23:J23" si="20">I22+H23</f>
        <v>0.34</v>
      </c>
      <c r="J23" s="92">
        <f t="shared" si="20"/>
        <v>31.439999999999998</v>
      </c>
      <c r="K23" s="93">
        <v>17</v>
      </c>
      <c r="L23" s="94">
        <f t="shared" si="1"/>
        <v>0.52249999999999963</v>
      </c>
      <c r="M23" s="94">
        <v>2.5000000000000001E-3</v>
      </c>
      <c r="N23" s="94">
        <f t="shared" si="2"/>
        <v>0.52499999999999958</v>
      </c>
      <c r="O23" s="95">
        <f t="shared" si="3"/>
        <v>64.022499999999994</v>
      </c>
      <c r="P23" s="41">
        <v>17</v>
      </c>
      <c r="Q23" s="96">
        <f t="shared" si="4"/>
        <v>0.63249999999999729</v>
      </c>
      <c r="R23" s="96">
        <v>-2.5000000000000001E-3</v>
      </c>
      <c r="S23" s="96">
        <f t="shared" si="5"/>
        <v>0.62999999999999734</v>
      </c>
      <c r="T23" s="97">
        <f t="shared" si="7"/>
        <v>87.699999999999946</v>
      </c>
    </row>
    <row r="24" spans="2:20" x14ac:dyDescent="0.35">
      <c r="B24" t="s">
        <v>140</v>
      </c>
      <c r="C24" s="55">
        <f>O81</f>
        <v>98.749999999999886</v>
      </c>
      <c r="F24" s="90">
        <v>18</v>
      </c>
      <c r="G24" s="91">
        <f t="shared" si="0"/>
        <v>0.34</v>
      </c>
      <c r="H24" s="91">
        <v>2.5000000000000001E-3</v>
      </c>
      <c r="I24" s="91">
        <f t="shared" ref="I24:J24" si="21">I23+H24</f>
        <v>0.34250000000000003</v>
      </c>
      <c r="J24" s="92">
        <f t="shared" si="21"/>
        <v>31.782499999999999</v>
      </c>
      <c r="K24" s="93">
        <v>18</v>
      </c>
      <c r="L24" s="94">
        <f t="shared" si="1"/>
        <v>0.52499999999999958</v>
      </c>
      <c r="M24" s="94">
        <v>2.5000000000000001E-3</v>
      </c>
      <c r="N24" s="94">
        <f t="shared" si="2"/>
        <v>0.52749999999999952</v>
      </c>
      <c r="O24" s="95">
        <f t="shared" si="3"/>
        <v>64.55</v>
      </c>
      <c r="P24" s="41">
        <v>18</v>
      </c>
      <c r="Q24" s="96">
        <f t="shared" si="4"/>
        <v>0.62999999999999734</v>
      </c>
      <c r="R24" s="96">
        <v>-2.5000000000000001E-3</v>
      </c>
      <c r="S24" s="96">
        <f t="shared" si="5"/>
        <v>0.62749999999999739</v>
      </c>
      <c r="T24" s="97">
        <f t="shared" si="7"/>
        <v>87.072499999999948</v>
      </c>
    </row>
    <row r="25" spans="2:20" x14ac:dyDescent="0.35">
      <c r="F25" s="90">
        <v>19</v>
      </c>
      <c r="G25" s="91">
        <f t="shared" si="0"/>
        <v>0.34250000000000003</v>
      </c>
      <c r="H25" s="91">
        <v>2.5000000000000001E-3</v>
      </c>
      <c r="I25" s="91">
        <f t="shared" ref="I25:J25" si="22">I24+H25</f>
        <v>0.34500000000000003</v>
      </c>
      <c r="J25" s="92">
        <f t="shared" si="22"/>
        <v>32.127499999999998</v>
      </c>
      <c r="K25" s="93">
        <v>19</v>
      </c>
      <c r="L25" s="94">
        <f t="shared" si="1"/>
        <v>0.52749999999999952</v>
      </c>
      <c r="M25" s="94">
        <v>2.5000000000000001E-3</v>
      </c>
      <c r="N25" s="94">
        <f t="shared" si="2"/>
        <v>0.52999999999999947</v>
      </c>
      <c r="O25" s="95">
        <f t="shared" si="3"/>
        <v>65.08</v>
      </c>
      <c r="P25" s="41">
        <v>19</v>
      </c>
      <c r="Q25" s="96">
        <f t="shared" si="4"/>
        <v>0.62749999999999739</v>
      </c>
      <c r="R25" s="96">
        <v>-2.5000000000000001E-3</v>
      </c>
      <c r="S25" s="96">
        <f t="shared" si="5"/>
        <v>0.62499999999999745</v>
      </c>
      <c r="T25" s="97">
        <f t="shared" si="7"/>
        <v>86.447499999999948</v>
      </c>
    </row>
    <row r="26" spans="2:20" x14ac:dyDescent="0.35">
      <c r="B26" t="s">
        <v>246</v>
      </c>
      <c r="C26" s="99">
        <f>N81</f>
        <v>0.66999999999999649</v>
      </c>
      <c r="F26" s="90">
        <v>20</v>
      </c>
      <c r="G26" s="91">
        <f t="shared" si="0"/>
        <v>0.34500000000000003</v>
      </c>
      <c r="H26" s="91">
        <v>2.5000000000000001E-3</v>
      </c>
      <c r="I26" s="91">
        <f t="shared" ref="I26:J26" si="23">I25+H26</f>
        <v>0.34750000000000003</v>
      </c>
      <c r="J26" s="92">
        <f t="shared" si="23"/>
        <v>32.474999999999994</v>
      </c>
      <c r="K26" s="93">
        <v>20</v>
      </c>
      <c r="L26" s="94">
        <f t="shared" si="1"/>
        <v>0.52999999999999947</v>
      </c>
      <c r="M26" s="94">
        <v>2.5000000000000001E-3</v>
      </c>
      <c r="N26" s="94">
        <f t="shared" si="2"/>
        <v>0.53249999999999942</v>
      </c>
      <c r="O26" s="95">
        <f t="shared" si="3"/>
        <v>65.612499999999997</v>
      </c>
      <c r="P26" s="41">
        <v>20</v>
      </c>
      <c r="Q26" s="96">
        <f t="shared" si="4"/>
        <v>0.62499999999999745</v>
      </c>
      <c r="R26" s="96">
        <v>-2.5000000000000001E-3</v>
      </c>
      <c r="S26" s="96">
        <f t="shared" si="5"/>
        <v>0.6224999999999975</v>
      </c>
      <c r="T26" s="97">
        <f t="shared" si="7"/>
        <v>85.824999999999946</v>
      </c>
    </row>
    <row r="27" spans="2:20" x14ac:dyDescent="0.35">
      <c r="B27" t="s">
        <v>247</v>
      </c>
      <c r="C27" t="s">
        <v>99</v>
      </c>
      <c r="F27" s="90">
        <v>21</v>
      </c>
      <c r="G27" s="91">
        <f t="shared" si="0"/>
        <v>0.34750000000000003</v>
      </c>
      <c r="H27" s="91">
        <v>2.5000000000000001E-3</v>
      </c>
      <c r="I27" s="91">
        <f t="shared" ref="I27:J27" si="24">I26+H27</f>
        <v>0.35000000000000003</v>
      </c>
      <c r="J27" s="92">
        <f t="shared" si="24"/>
        <v>32.824999999999996</v>
      </c>
      <c r="K27" s="93">
        <v>21</v>
      </c>
      <c r="L27" s="94">
        <f t="shared" si="1"/>
        <v>0.53249999999999942</v>
      </c>
      <c r="M27" s="94">
        <v>2.5000000000000001E-3</v>
      </c>
      <c r="N27" s="94">
        <f t="shared" si="2"/>
        <v>0.53499999999999936</v>
      </c>
      <c r="O27" s="95">
        <f t="shared" si="3"/>
        <v>66.147499999999994</v>
      </c>
      <c r="P27" s="41">
        <v>21</v>
      </c>
      <c r="Q27" s="96">
        <f t="shared" si="4"/>
        <v>0.6224999999999975</v>
      </c>
      <c r="R27" s="96">
        <v>-2.5000000000000001E-3</v>
      </c>
      <c r="S27" s="96">
        <f t="shared" si="5"/>
        <v>0.61999999999999755</v>
      </c>
      <c r="T27" s="97">
        <f t="shared" si="7"/>
        <v>85.204999999999941</v>
      </c>
    </row>
    <row r="28" spans="2:20" x14ac:dyDescent="0.35">
      <c r="F28" s="90">
        <v>22</v>
      </c>
      <c r="G28" s="91">
        <f t="shared" si="0"/>
        <v>0.35000000000000003</v>
      </c>
      <c r="H28" s="91">
        <v>2.5000000000000001E-3</v>
      </c>
      <c r="I28" s="91">
        <f t="shared" ref="I28:J28" si="25">I27+H28</f>
        <v>0.35250000000000004</v>
      </c>
      <c r="J28" s="92">
        <f t="shared" si="25"/>
        <v>33.177499999999995</v>
      </c>
      <c r="K28" s="93">
        <v>22</v>
      </c>
      <c r="L28" s="94">
        <f t="shared" si="1"/>
        <v>0.53499999999999936</v>
      </c>
      <c r="M28" s="94">
        <v>2.5000000000000001E-3</v>
      </c>
      <c r="N28" s="94">
        <f t="shared" si="2"/>
        <v>0.53749999999999931</v>
      </c>
      <c r="O28" s="95">
        <f t="shared" si="3"/>
        <v>66.684999999999988</v>
      </c>
      <c r="P28" s="41">
        <v>22</v>
      </c>
      <c r="Q28" s="96">
        <f t="shared" si="4"/>
        <v>0.61999999999999755</v>
      </c>
      <c r="R28" s="96">
        <v>-2.5000000000000001E-3</v>
      </c>
      <c r="S28" s="96">
        <f t="shared" si="5"/>
        <v>0.61749999999999761</v>
      </c>
      <c r="T28" s="97">
        <f t="shared" si="7"/>
        <v>84.587499999999949</v>
      </c>
    </row>
    <row r="29" spans="2:20" x14ac:dyDescent="0.35">
      <c r="B29" s="9" t="s">
        <v>248</v>
      </c>
      <c r="C29">
        <v>50</v>
      </c>
      <c r="D29" t="s">
        <v>113</v>
      </c>
      <c r="F29" s="90">
        <v>23</v>
      </c>
      <c r="G29" s="91">
        <f t="shared" si="0"/>
        <v>0.35250000000000004</v>
      </c>
      <c r="H29" s="91">
        <v>2.5000000000000001E-3</v>
      </c>
      <c r="I29" s="91">
        <f t="shared" ref="I29:J29" si="26">I28+H29</f>
        <v>0.35500000000000004</v>
      </c>
      <c r="J29" s="92">
        <f t="shared" si="26"/>
        <v>33.532499999999992</v>
      </c>
      <c r="K29" s="93">
        <v>23</v>
      </c>
      <c r="L29" s="94">
        <f t="shared" si="1"/>
        <v>0.53749999999999931</v>
      </c>
      <c r="M29" s="94">
        <v>2.5000000000000001E-3</v>
      </c>
      <c r="N29" s="94">
        <f t="shared" si="2"/>
        <v>0.53999999999999926</v>
      </c>
      <c r="O29" s="95">
        <f t="shared" si="3"/>
        <v>67.224999999999994</v>
      </c>
      <c r="P29" s="41">
        <v>23</v>
      </c>
      <c r="Q29" s="96">
        <f t="shared" si="4"/>
        <v>0.61749999999999761</v>
      </c>
      <c r="R29" s="96">
        <v>-2.5000000000000001E-3</v>
      </c>
      <c r="S29" s="96">
        <f t="shared" si="5"/>
        <v>0.61499999999999766</v>
      </c>
      <c r="T29" s="97">
        <f t="shared" si="7"/>
        <v>83.972499999999954</v>
      </c>
    </row>
    <row r="30" spans="2:20" x14ac:dyDescent="0.35">
      <c r="B30" t="s">
        <v>171</v>
      </c>
      <c r="C30">
        <f>C22-C29</f>
        <v>5450</v>
      </c>
      <c r="F30" s="90">
        <v>24</v>
      </c>
      <c r="G30" s="91">
        <f t="shared" si="0"/>
        <v>0.35500000000000004</v>
      </c>
      <c r="H30" s="91">
        <v>2.5000000000000001E-3</v>
      </c>
      <c r="I30" s="91">
        <f t="shared" ref="I30:J30" si="27">I29+H30</f>
        <v>0.35750000000000004</v>
      </c>
      <c r="J30" s="92">
        <f t="shared" si="27"/>
        <v>33.889999999999993</v>
      </c>
      <c r="K30" s="93">
        <v>24</v>
      </c>
      <c r="L30" s="94">
        <f t="shared" si="1"/>
        <v>0.53999999999999926</v>
      </c>
      <c r="M30" s="94">
        <v>2.5000000000000001E-3</v>
      </c>
      <c r="N30" s="94">
        <f t="shared" si="2"/>
        <v>0.54249999999999921</v>
      </c>
      <c r="O30" s="95">
        <f t="shared" si="3"/>
        <v>67.767499999999998</v>
      </c>
      <c r="P30" s="41">
        <v>24</v>
      </c>
      <c r="Q30" s="96">
        <f t="shared" si="4"/>
        <v>0.61499999999999766</v>
      </c>
      <c r="R30" s="96">
        <v>-2.5000000000000001E-3</v>
      </c>
      <c r="S30" s="96">
        <f t="shared" si="5"/>
        <v>0.61249999999999771</v>
      </c>
      <c r="T30" s="97">
        <f t="shared" si="7"/>
        <v>83.359999999999957</v>
      </c>
    </row>
    <row r="31" spans="2:20" x14ac:dyDescent="0.35">
      <c r="B31" t="s">
        <v>139</v>
      </c>
      <c r="C31" s="100">
        <f>C32-C24</f>
        <v>-30.437499999999886</v>
      </c>
      <c r="F31" s="90">
        <v>25</v>
      </c>
      <c r="G31" s="91">
        <f t="shared" si="0"/>
        <v>0.35750000000000004</v>
      </c>
      <c r="H31" s="91">
        <v>2.5000000000000001E-3</v>
      </c>
      <c r="I31" s="91">
        <f t="shared" ref="I31:J31" si="28">I30+H31</f>
        <v>0.36000000000000004</v>
      </c>
      <c r="J31" s="92">
        <f t="shared" si="28"/>
        <v>34.249999999999993</v>
      </c>
      <c r="K31" s="93">
        <v>25</v>
      </c>
      <c r="L31" s="94">
        <f t="shared" si="1"/>
        <v>0.54249999999999921</v>
      </c>
      <c r="M31" s="94">
        <v>2.5000000000000001E-3</v>
      </c>
      <c r="N31" s="94">
        <f t="shared" si="2"/>
        <v>0.54499999999999915</v>
      </c>
      <c r="O31" s="95">
        <f t="shared" si="3"/>
        <v>68.3125</v>
      </c>
      <c r="P31" s="41">
        <v>25</v>
      </c>
      <c r="Q31" s="96">
        <f t="shared" si="4"/>
        <v>0.61249999999999771</v>
      </c>
      <c r="R31" s="96">
        <v>-2.5000000000000001E-3</v>
      </c>
      <c r="S31" s="96">
        <f t="shared" si="5"/>
        <v>0.60999999999999777</v>
      </c>
      <c r="T31" s="97">
        <f t="shared" si="7"/>
        <v>82.749999999999957</v>
      </c>
    </row>
    <row r="32" spans="2:20" x14ac:dyDescent="0.35">
      <c r="B32" t="s">
        <v>140</v>
      </c>
      <c r="C32" s="55">
        <f>T56</f>
        <v>68.3125</v>
      </c>
      <c r="F32" s="90">
        <v>26</v>
      </c>
      <c r="G32" s="91">
        <f t="shared" si="0"/>
        <v>0.36000000000000004</v>
      </c>
      <c r="H32" s="91">
        <v>2.5000000000000001E-3</v>
      </c>
      <c r="I32" s="91">
        <f t="shared" ref="I32:J32" si="29">I31+H32</f>
        <v>0.36250000000000004</v>
      </c>
      <c r="J32" s="92">
        <f t="shared" si="29"/>
        <v>34.61249999999999</v>
      </c>
      <c r="K32" s="93">
        <v>26</v>
      </c>
      <c r="L32" s="94">
        <f t="shared" si="1"/>
        <v>0.54499999999999915</v>
      </c>
      <c r="M32" s="94">
        <v>2.5000000000000001E-3</v>
      </c>
      <c r="N32" s="94">
        <f t="shared" si="2"/>
        <v>0.5474999999999991</v>
      </c>
      <c r="O32" s="95">
        <f t="shared" si="3"/>
        <v>68.86</v>
      </c>
      <c r="P32" s="41">
        <v>26</v>
      </c>
      <c r="Q32" s="96">
        <f t="shared" si="4"/>
        <v>0.60999999999999777</v>
      </c>
      <c r="R32" s="96">
        <v>-2.5000000000000001E-3</v>
      </c>
      <c r="S32" s="96">
        <f t="shared" si="5"/>
        <v>0.60749999999999782</v>
      </c>
      <c r="T32" s="97">
        <f t="shared" si="7"/>
        <v>82.142499999999956</v>
      </c>
    </row>
    <row r="33" spans="2:20" x14ac:dyDescent="0.35">
      <c r="F33" s="90">
        <v>27</v>
      </c>
      <c r="G33" s="91">
        <f t="shared" si="0"/>
        <v>0.36250000000000004</v>
      </c>
      <c r="H33" s="91">
        <v>2.5000000000000001E-3</v>
      </c>
      <c r="I33" s="91">
        <f t="shared" ref="I33:J33" si="30">I32+H33</f>
        <v>0.36500000000000005</v>
      </c>
      <c r="J33" s="92">
        <f t="shared" si="30"/>
        <v>34.977499999999992</v>
      </c>
      <c r="K33" s="93">
        <v>27</v>
      </c>
      <c r="L33" s="94">
        <f t="shared" si="1"/>
        <v>0.5474999999999991</v>
      </c>
      <c r="M33" s="94">
        <v>2.5000000000000001E-3</v>
      </c>
      <c r="N33" s="94">
        <f t="shared" si="2"/>
        <v>0.54999999999999905</v>
      </c>
      <c r="O33" s="95">
        <f t="shared" si="3"/>
        <v>69.41</v>
      </c>
      <c r="P33" s="41">
        <v>27</v>
      </c>
      <c r="Q33" s="96">
        <f t="shared" si="4"/>
        <v>0.60749999999999782</v>
      </c>
      <c r="R33" s="96">
        <v>-2.5000000000000001E-3</v>
      </c>
      <c r="S33" s="96">
        <f t="shared" si="5"/>
        <v>0.60499999999999787</v>
      </c>
      <c r="T33" s="97">
        <f t="shared" si="7"/>
        <v>81.537499999999952</v>
      </c>
    </row>
    <row r="34" spans="2:20" x14ac:dyDescent="0.35">
      <c r="B34" t="s">
        <v>246</v>
      </c>
      <c r="C34" s="59">
        <f>S85</f>
        <v>0.5474999999999991</v>
      </c>
      <c r="F34" s="90">
        <v>28</v>
      </c>
      <c r="G34" s="91">
        <f t="shared" si="0"/>
        <v>0.36500000000000005</v>
      </c>
      <c r="H34" s="91">
        <v>2.5000000000000001E-3</v>
      </c>
      <c r="I34" s="91">
        <f t="shared" ref="I34:J34" si="31">I33+H34</f>
        <v>0.36750000000000005</v>
      </c>
      <c r="J34" s="92">
        <f t="shared" si="31"/>
        <v>35.344999999999992</v>
      </c>
      <c r="K34" s="93">
        <v>28</v>
      </c>
      <c r="L34" s="94">
        <f t="shared" si="1"/>
        <v>0.54999999999999905</v>
      </c>
      <c r="M34" s="94">
        <v>2.5000000000000001E-3</v>
      </c>
      <c r="N34" s="94">
        <f t="shared" si="2"/>
        <v>0.55249999999999899</v>
      </c>
      <c r="O34" s="95">
        <f t="shared" si="3"/>
        <v>69.962499999999991</v>
      </c>
      <c r="P34" s="41">
        <v>28</v>
      </c>
      <c r="Q34" s="96">
        <f t="shared" si="4"/>
        <v>0.60499999999999787</v>
      </c>
      <c r="R34" s="96">
        <v>-2.5000000000000001E-3</v>
      </c>
      <c r="S34" s="96">
        <f t="shared" si="5"/>
        <v>0.60249999999999793</v>
      </c>
      <c r="T34" s="97">
        <f t="shared" si="7"/>
        <v>80.93499999999996</v>
      </c>
    </row>
    <row r="35" spans="2:20" x14ac:dyDescent="0.35">
      <c r="B35" t="s">
        <v>247</v>
      </c>
      <c r="C35" t="s">
        <v>99</v>
      </c>
      <c r="F35" s="90">
        <v>29</v>
      </c>
      <c r="G35" s="91">
        <f t="shared" si="0"/>
        <v>0.36750000000000005</v>
      </c>
      <c r="H35" s="91">
        <v>2.5000000000000001E-3</v>
      </c>
      <c r="I35" s="91">
        <f t="shared" ref="I35:J35" si="32">I34+H35</f>
        <v>0.37000000000000005</v>
      </c>
      <c r="J35" s="92">
        <f t="shared" si="32"/>
        <v>35.714999999999989</v>
      </c>
      <c r="K35" s="93">
        <v>29</v>
      </c>
      <c r="L35" s="94">
        <f t="shared" si="1"/>
        <v>0.55249999999999899</v>
      </c>
      <c r="M35" s="94">
        <v>2.5000000000000001E-3</v>
      </c>
      <c r="N35" s="94">
        <f t="shared" si="2"/>
        <v>0.55499999999999894</v>
      </c>
      <c r="O35" s="95">
        <f t="shared" si="3"/>
        <v>70.517499999999984</v>
      </c>
      <c r="P35" s="41">
        <v>29</v>
      </c>
      <c r="Q35" s="96">
        <f t="shared" si="4"/>
        <v>0.60249999999999793</v>
      </c>
      <c r="R35" s="96">
        <v>-2.5000000000000001E-3</v>
      </c>
      <c r="S35" s="96">
        <f t="shared" si="5"/>
        <v>0.59999999999999798</v>
      </c>
      <c r="T35" s="97">
        <f t="shared" si="7"/>
        <v>80.334999999999965</v>
      </c>
    </row>
    <row r="36" spans="2:20" x14ac:dyDescent="0.35">
      <c r="F36" s="90">
        <v>30</v>
      </c>
      <c r="G36" s="91">
        <f t="shared" si="0"/>
        <v>0.37000000000000005</v>
      </c>
      <c r="H36" s="91">
        <v>2.5000000000000001E-3</v>
      </c>
      <c r="I36" s="91">
        <f t="shared" ref="I36:J36" si="33">I35+H36</f>
        <v>0.37250000000000005</v>
      </c>
      <c r="J36" s="92">
        <f t="shared" si="33"/>
        <v>36.087499999999991</v>
      </c>
      <c r="K36" s="93">
        <v>30</v>
      </c>
      <c r="L36" s="94">
        <f t="shared" si="1"/>
        <v>0.55499999999999894</v>
      </c>
      <c r="M36" s="94">
        <v>2.5000000000000001E-3</v>
      </c>
      <c r="N36" s="94">
        <f t="shared" si="2"/>
        <v>0.55749999999999889</v>
      </c>
      <c r="O36" s="95">
        <f t="shared" si="3"/>
        <v>71.074999999999989</v>
      </c>
      <c r="P36" s="41">
        <v>30</v>
      </c>
      <c r="Q36" s="96">
        <f t="shared" si="4"/>
        <v>0.59999999999999798</v>
      </c>
      <c r="R36" s="96">
        <v>-2.5000000000000001E-3</v>
      </c>
      <c r="S36" s="96">
        <f t="shared" si="5"/>
        <v>0.59749999999999803</v>
      </c>
      <c r="T36" s="97">
        <f t="shared" si="7"/>
        <v>79.737499999999969</v>
      </c>
    </row>
    <row r="37" spans="2:20" x14ac:dyDescent="0.35">
      <c r="F37" s="90">
        <v>31</v>
      </c>
      <c r="G37" s="91">
        <f t="shared" si="0"/>
        <v>0.37250000000000005</v>
      </c>
      <c r="H37" s="91">
        <v>2.5000000000000001E-3</v>
      </c>
      <c r="I37" s="91">
        <f t="shared" ref="I37:J37" si="34">I36+H37</f>
        <v>0.37500000000000006</v>
      </c>
      <c r="J37" s="92">
        <f t="shared" si="34"/>
        <v>36.462499999999991</v>
      </c>
      <c r="K37" s="93">
        <v>31</v>
      </c>
      <c r="L37" s="94">
        <f t="shared" si="1"/>
        <v>0.55749999999999889</v>
      </c>
      <c r="M37" s="94">
        <v>2.5000000000000001E-3</v>
      </c>
      <c r="N37" s="94">
        <f t="shared" si="2"/>
        <v>0.55999999999999883</v>
      </c>
      <c r="O37" s="95">
        <f t="shared" si="3"/>
        <v>71.634999999999991</v>
      </c>
      <c r="P37" s="41">
        <v>31</v>
      </c>
      <c r="Q37" s="96">
        <f t="shared" si="4"/>
        <v>0.59749999999999803</v>
      </c>
      <c r="R37" s="96">
        <v>-2.5000000000000001E-3</v>
      </c>
      <c r="S37" s="96">
        <f t="shared" si="5"/>
        <v>0.59499999999999809</v>
      </c>
      <c r="T37" s="97">
        <f t="shared" si="7"/>
        <v>79.14249999999997</v>
      </c>
    </row>
    <row r="38" spans="2:20" x14ac:dyDescent="0.35">
      <c r="F38" s="90">
        <v>32</v>
      </c>
      <c r="G38" s="91">
        <f t="shared" si="0"/>
        <v>0.37500000000000006</v>
      </c>
      <c r="H38" s="91">
        <v>2.5000000000000001E-3</v>
      </c>
      <c r="I38" s="91">
        <f t="shared" ref="I38:J38" si="35">I37+H38</f>
        <v>0.37750000000000006</v>
      </c>
      <c r="J38" s="92">
        <f t="shared" si="35"/>
        <v>36.839999999999989</v>
      </c>
      <c r="K38" s="93">
        <v>32</v>
      </c>
      <c r="L38" s="94">
        <f t="shared" si="1"/>
        <v>0.55999999999999883</v>
      </c>
      <c r="M38" s="94">
        <v>2.5000000000000001E-3</v>
      </c>
      <c r="N38" s="94">
        <f t="shared" si="2"/>
        <v>0.56249999999999878</v>
      </c>
      <c r="O38" s="95">
        <f t="shared" si="3"/>
        <v>72.197499999999991</v>
      </c>
      <c r="P38" s="41">
        <v>32</v>
      </c>
      <c r="Q38" s="96">
        <f t="shared" si="4"/>
        <v>0.59499999999999809</v>
      </c>
      <c r="R38" s="96">
        <v>-2.5000000000000001E-3</v>
      </c>
      <c r="S38" s="96">
        <f t="shared" si="5"/>
        <v>0.59249999999999814</v>
      </c>
      <c r="T38" s="97">
        <f t="shared" si="7"/>
        <v>78.549999999999969</v>
      </c>
    </row>
    <row r="39" spans="2:20" x14ac:dyDescent="0.35">
      <c r="F39" s="90">
        <v>33</v>
      </c>
      <c r="G39" s="91">
        <f t="shared" si="0"/>
        <v>0.37750000000000006</v>
      </c>
      <c r="H39" s="91">
        <v>2.5000000000000001E-3</v>
      </c>
      <c r="I39" s="91">
        <f t="shared" ref="I39:J39" si="36">I38+H39</f>
        <v>0.38000000000000006</v>
      </c>
      <c r="J39" s="92">
        <f t="shared" si="36"/>
        <v>37.219999999999992</v>
      </c>
      <c r="K39" s="93">
        <v>33</v>
      </c>
      <c r="L39" s="94">
        <f t="shared" si="1"/>
        <v>0.56249999999999878</v>
      </c>
      <c r="M39" s="94">
        <v>2.5000000000000001E-3</v>
      </c>
      <c r="N39" s="94">
        <f t="shared" si="2"/>
        <v>0.56499999999999873</v>
      </c>
      <c r="O39" s="95">
        <f t="shared" si="3"/>
        <v>72.762499999999989</v>
      </c>
      <c r="P39" s="41">
        <v>33</v>
      </c>
      <c r="Q39" s="96">
        <f t="shared" si="4"/>
        <v>0.59249999999999814</v>
      </c>
      <c r="R39" s="96">
        <v>-2.5000000000000001E-3</v>
      </c>
      <c r="S39" s="96">
        <f t="shared" si="5"/>
        <v>0.58999999999999819</v>
      </c>
      <c r="T39" s="97">
        <f t="shared" si="7"/>
        <v>77.959999999999965</v>
      </c>
    </row>
    <row r="40" spans="2:20" x14ac:dyDescent="0.35">
      <c r="B40" s="60"/>
      <c r="F40" s="90">
        <v>34</v>
      </c>
      <c r="G40" s="91">
        <f t="shared" si="0"/>
        <v>0.38000000000000006</v>
      </c>
      <c r="H40" s="91">
        <v>2.5000000000000001E-3</v>
      </c>
      <c r="I40" s="91">
        <f t="shared" ref="I40:J40" si="37">I39+H40</f>
        <v>0.38250000000000006</v>
      </c>
      <c r="J40" s="92">
        <f t="shared" si="37"/>
        <v>37.602499999999992</v>
      </c>
      <c r="K40" s="93">
        <v>34</v>
      </c>
      <c r="L40" s="94">
        <f t="shared" si="1"/>
        <v>0.56499999999999873</v>
      </c>
      <c r="M40" s="94">
        <v>2.5000000000000001E-3</v>
      </c>
      <c r="N40" s="94">
        <f t="shared" si="2"/>
        <v>0.56749999999999867</v>
      </c>
      <c r="O40" s="95">
        <f t="shared" si="3"/>
        <v>73.329999999999984</v>
      </c>
      <c r="P40" s="41">
        <v>34</v>
      </c>
      <c r="Q40" s="96">
        <f t="shared" si="4"/>
        <v>0.58999999999999819</v>
      </c>
      <c r="R40" s="96">
        <v>-2.5000000000000001E-3</v>
      </c>
      <c r="S40" s="96">
        <f t="shared" si="5"/>
        <v>0.58749999999999825</v>
      </c>
      <c r="T40" s="97">
        <f t="shared" si="7"/>
        <v>77.372499999999974</v>
      </c>
    </row>
    <row r="41" spans="2:20" x14ac:dyDescent="0.35">
      <c r="F41" s="90">
        <v>35</v>
      </c>
      <c r="G41" s="91">
        <f t="shared" si="0"/>
        <v>0.38250000000000006</v>
      </c>
      <c r="H41" s="91">
        <v>2.5000000000000001E-3</v>
      </c>
      <c r="I41" s="91">
        <f t="shared" ref="I41:J41" si="38">I40+H41</f>
        <v>0.38500000000000006</v>
      </c>
      <c r="J41" s="92">
        <f t="shared" si="38"/>
        <v>37.98749999999999</v>
      </c>
      <c r="K41" s="93">
        <v>35</v>
      </c>
      <c r="L41" s="94">
        <f t="shared" si="1"/>
        <v>0.56749999999999867</v>
      </c>
      <c r="M41" s="94">
        <v>2.5000000000000001E-3</v>
      </c>
      <c r="N41" s="94">
        <f t="shared" si="2"/>
        <v>0.56999999999999862</v>
      </c>
      <c r="O41" s="95">
        <f t="shared" si="3"/>
        <v>73.899999999999977</v>
      </c>
      <c r="P41" s="41">
        <v>35</v>
      </c>
      <c r="Q41" s="96">
        <f t="shared" si="4"/>
        <v>0.58749999999999825</v>
      </c>
      <c r="R41" s="96">
        <v>-2.5000000000000001E-3</v>
      </c>
      <c r="S41" s="96">
        <f t="shared" si="5"/>
        <v>0.5849999999999983</v>
      </c>
      <c r="T41" s="97">
        <f t="shared" si="7"/>
        <v>76.78749999999998</v>
      </c>
    </row>
    <row r="42" spans="2:20" x14ac:dyDescent="0.35">
      <c r="F42" s="90">
        <v>36</v>
      </c>
      <c r="G42" s="91">
        <f t="shared" si="0"/>
        <v>0.38500000000000006</v>
      </c>
      <c r="H42" s="91">
        <v>2.5000000000000001E-3</v>
      </c>
      <c r="I42" s="91">
        <f t="shared" ref="I42:J42" si="39">I41+H42</f>
        <v>0.38750000000000007</v>
      </c>
      <c r="J42" s="92">
        <f t="shared" si="39"/>
        <v>38.374999999999993</v>
      </c>
      <c r="K42" s="93">
        <v>36</v>
      </c>
      <c r="L42" s="94">
        <f t="shared" si="1"/>
        <v>0.56999999999999862</v>
      </c>
      <c r="M42" s="94">
        <v>2.5000000000000001E-3</v>
      </c>
      <c r="N42" s="94">
        <f t="shared" si="2"/>
        <v>0.57249999999999857</v>
      </c>
      <c r="O42" s="95">
        <f t="shared" si="3"/>
        <v>74.472499999999982</v>
      </c>
      <c r="P42" s="41">
        <v>36</v>
      </c>
      <c r="Q42" s="96">
        <f t="shared" si="4"/>
        <v>0.5849999999999983</v>
      </c>
      <c r="R42" s="96">
        <v>-2.5000000000000001E-3</v>
      </c>
      <c r="S42" s="96">
        <f t="shared" si="5"/>
        <v>0.58249999999999835</v>
      </c>
      <c r="T42" s="97">
        <f t="shared" si="7"/>
        <v>76.204999999999984</v>
      </c>
    </row>
    <row r="43" spans="2:20" x14ac:dyDescent="0.35">
      <c r="F43" s="90">
        <v>37</v>
      </c>
      <c r="G43" s="91">
        <f t="shared" si="0"/>
        <v>0.38750000000000007</v>
      </c>
      <c r="H43" s="91">
        <v>2.5000000000000001E-3</v>
      </c>
      <c r="I43" s="91">
        <f t="shared" ref="I43:J43" si="40">I42+H43</f>
        <v>0.39000000000000007</v>
      </c>
      <c r="J43" s="92">
        <f t="shared" si="40"/>
        <v>38.764999999999993</v>
      </c>
      <c r="K43" s="93">
        <v>37</v>
      </c>
      <c r="L43" s="94">
        <f t="shared" si="1"/>
        <v>0.57249999999999857</v>
      </c>
      <c r="M43" s="94">
        <v>2.5000000000000001E-3</v>
      </c>
      <c r="N43" s="94">
        <f t="shared" si="2"/>
        <v>0.57499999999999851</v>
      </c>
      <c r="O43" s="95">
        <f t="shared" si="3"/>
        <v>75.047499999999985</v>
      </c>
      <c r="P43" s="41">
        <v>37</v>
      </c>
      <c r="Q43" s="96">
        <f t="shared" si="4"/>
        <v>0.58249999999999835</v>
      </c>
      <c r="R43" s="96">
        <v>-2.5000000000000001E-3</v>
      </c>
      <c r="S43" s="96">
        <f t="shared" si="5"/>
        <v>0.57999999999999841</v>
      </c>
      <c r="T43" s="97">
        <f t="shared" si="7"/>
        <v>75.624999999999986</v>
      </c>
    </row>
    <row r="44" spans="2:20" x14ac:dyDescent="0.35">
      <c r="B44" s="60"/>
      <c r="F44" s="90">
        <v>38</v>
      </c>
      <c r="G44" s="91">
        <f t="shared" si="0"/>
        <v>0.39000000000000007</v>
      </c>
      <c r="H44" s="91">
        <v>2.5000000000000001E-3</v>
      </c>
      <c r="I44" s="91">
        <f t="shared" ref="I44:J44" si="41">I43+H44</f>
        <v>0.39250000000000007</v>
      </c>
      <c r="J44" s="92">
        <f t="shared" si="41"/>
        <v>39.157499999999992</v>
      </c>
      <c r="K44" s="93">
        <v>38</v>
      </c>
      <c r="L44" s="94">
        <f t="shared" si="1"/>
        <v>0.57499999999999851</v>
      </c>
      <c r="M44" s="94">
        <v>2.5000000000000001E-3</v>
      </c>
      <c r="N44" s="94">
        <f t="shared" si="2"/>
        <v>0.57749999999999846</v>
      </c>
      <c r="O44" s="95">
        <f t="shared" si="3"/>
        <v>75.624999999999986</v>
      </c>
      <c r="P44" s="41">
        <v>38</v>
      </c>
      <c r="Q44" s="96">
        <f t="shared" si="4"/>
        <v>0.57999999999999841</v>
      </c>
      <c r="R44" s="96">
        <v>-2.5000000000000001E-3</v>
      </c>
      <c r="S44" s="96">
        <f t="shared" si="5"/>
        <v>0.57749999999999846</v>
      </c>
      <c r="T44" s="97">
        <f t="shared" si="7"/>
        <v>75.047499999999985</v>
      </c>
    </row>
    <row r="45" spans="2:20" x14ac:dyDescent="0.35">
      <c r="F45" s="90">
        <v>39</v>
      </c>
      <c r="G45" s="91">
        <f t="shared" si="0"/>
        <v>0.39250000000000007</v>
      </c>
      <c r="H45" s="91">
        <v>2.5000000000000001E-3</v>
      </c>
      <c r="I45" s="91">
        <f t="shared" ref="I45:J45" si="42">I44+H45</f>
        <v>0.39500000000000007</v>
      </c>
      <c r="J45" s="92">
        <f t="shared" si="42"/>
        <v>39.552499999999995</v>
      </c>
      <c r="K45" s="93">
        <v>39</v>
      </c>
      <c r="L45" s="94">
        <f t="shared" si="1"/>
        <v>0.57749999999999846</v>
      </c>
      <c r="M45" s="94">
        <v>2.5000000000000001E-3</v>
      </c>
      <c r="N45" s="94">
        <f t="shared" si="2"/>
        <v>0.57999999999999841</v>
      </c>
      <c r="O45" s="95">
        <f t="shared" si="3"/>
        <v>76.204999999999984</v>
      </c>
      <c r="P45" s="41">
        <v>39</v>
      </c>
      <c r="Q45" s="96">
        <f t="shared" si="4"/>
        <v>0.57749999999999846</v>
      </c>
      <c r="R45" s="96">
        <v>-2.5000000000000001E-3</v>
      </c>
      <c r="S45" s="96">
        <f t="shared" si="5"/>
        <v>0.57499999999999851</v>
      </c>
      <c r="T45" s="97">
        <f t="shared" si="7"/>
        <v>74.472499999999982</v>
      </c>
    </row>
    <row r="46" spans="2:20" x14ac:dyDescent="0.35">
      <c r="F46" s="90">
        <v>40</v>
      </c>
      <c r="G46" s="91">
        <f t="shared" si="0"/>
        <v>0.39500000000000007</v>
      </c>
      <c r="H46" s="91">
        <v>2.5000000000000001E-3</v>
      </c>
      <c r="I46" s="91">
        <f t="shared" ref="I46:J46" si="43">I45+H46</f>
        <v>0.39750000000000008</v>
      </c>
      <c r="J46" s="92">
        <f t="shared" si="43"/>
        <v>39.949999999999996</v>
      </c>
      <c r="K46" s="93">
        <v>40</v>
      </c>
      <c r="L46" s="94">
        <f t="shared" si="1"/>
        <v>0.57999999999999841</v>
      </c>
      <c r="M46" s="94">
        <v>2.5000000000000001E-3</v>
      </c>
      <c r="N46" s="94">
        <f t="shared" si="2"/>
        <v>0.58249999999999835</v>
      </c>
      <c r="O46" s="95">
        <f t="shared" si="3"/>
        <v>76.78749999999998</v>
      </c>
      <c r="P46" s="41">
        <v>40</v>
      </c>
      <c r="Q46" s="96">
        <f t="shared" si="4"/>
        <v>0.57499999999999851</v>
      </c>
      <c r="R46" s="96">
        <v>-2.5000000000000001E-3</v>
      </c>
      <c r="S46" s="96">
        <f t="shared" si="5"/>
        <v>0.57249999999999857</v>
      </c>
      <c r="T46" s="97">
        <f t="shared" si="7"/>
        <v>73.899999999999977</v>
      </c>
    </row>
    <row r="47" spans="2:20" x14ac:dyDescent="0.35">
      <c r="F47" s="90">
        <v>41</v>
      </c>
      <c r="G47" s="91">
        <f t="shared" si="0"/>
        <v>0.39750000000000008</v>
      </c>
      <c r="H47" s="91">
        <v>2.5000000000000001E-3</v>
      </c>
      <c r="I47" s="91">
        <f t="shared" ref="I47:J47" si="44">I46+H47</f>
        <v>0.40000000000000008</v>
      </c>
      <c r="J47" s="92">
        <f t="shared" si="44"/>
        <v>40.349999999999994</v>
      </c>
      <c r="K47" s="93">
        <v>41</v>
      </c>
      <c r="L47" s="94">
        <f t="shared" si="1"/>
        <v>0.58249999999999835</v>
      </c>
      <c r="M47" s="94">
        <v>2.5000000000000001E-3</v>
      </c>
      <c r="N47" s="94">
        <f t="shared" si="2"/>
        <v>0.5849999999999983</v>
      </c>
      <c r="O47" s="95">
        <f t="shared" si="3"/>
        <v>77.372499999999974</v>
      </c>
      <c r="P47" s="41">
        <v>41</v>
      </c>
      <c r="Q47" s="96">
        <f t="shared" si="4"/>
        <v>0.57249999999999857</v>
      </c>
      <c r="R47" s="96">
        <v>-2.5000000000000001E-3</v>
      </c>
      <c r="S47" s="96">
        <f t="shared" si="5"/>
        <v>0.56999999999999862</v>
      </c>
      <c r="T47" s="97">
        <f t="shared" si="7"/>
        <v>73.329999999999984</v>
      </c>
    </row>
    <row r="48" spans="2:20" x14ac:dyDescent="0.35">
      <c r="B48" s="1"/>
      <c r="F48" s="90">
        <v>42</v>
      </c>
      <c r="G48" s="91">
        <f t="shared" si="0"/>
        <v>0.40000000000000008</v>
      </c>
      <c r="H48" s="91">
        <v>2.5000000000000001E-3</v>
      </c>
      <c r="I48" s="91">
        <f t="shared" ref="I48:J48" si="45">I47+H48</f>
        <v>0.40250000000000008</v>
      </c>
      <c r="J48" s="92">
        <f t="shared" si="45"/>
        <v>40.752499999999998</v>
      </c>
      <c r="K48" s="93">
        <v>42</v>
      </c>
      <c r="L48" s="94">
        <f t="shared" si="1"/>
        <v>0.5849999999999983</v>
      </c>
      <c r="M48" s="94">
        <v>2.5000000000000001E-3</v>
      </c>
      <c r="N48" s="94">
        <f t="shared" si="2"/>
        <v>0.58749999999999825</v>
      </c>
      <c r="O48" s="95">
        <f t="shared" si="3"/>
        <v>77.959999999999965</v>
      </c>
      <c r="P48" s="41">
        <v>42</v>
      </c>
      <c r="Q48" s="96">
        <f t="shared" si="4"/>
        <v>0.56999999999999862</v>
      </c>
      <c r="R48" s="96">
        <v>-2.5000000000000001E-3</v>
      </c>
      <c r="S48" s="96">
        <f t="shared" si="5"/>
        <v>0.56749999999999867</v>
      </c>
      <c r="T48" s="97">
        <f t="shared" si="7"/>
        <v>72.762499999999989</v>
      </c>
    </row>
    <row r="49" spans="2:20" x14ac:dyDescent="0.35">
      <c r="B49" s="60"/>
      <c r="F49" s="90">
        <v>43</v>
      </c>
      <c r="G49" s="91">
        <f t="shared" si="0"/>
        <v>0.40250000000000008</v>
      </c>
      <c r="H49" s="91">
        <v>2.5000000000000001E-3</v>
      </c>
      <c r="I49" s="91">
        <f t="shared" ref="I49:J49" si="46">I48+H49</f>
        <v>0.40500000000000008</v>
      </c>
      <c r="J49" s="92">
        <f t="shared" si="46"/>
        <v>41.157499999999999</v>
      </c>
      <c r="K49" s="93">
        <v>43</v>
      </c>
      <c r="L49" s="94">
        <f t="shared" si="1"/>
        <v>0.58749999999999825</v>
      </c>
      <c r="M49" s="94">
        <v>2.5000000000000001E-3</v>
      </c>
      <c r="N49" s="94">
        <f t="shared" si="2"/>
        <v>0.58999999999999819</v>
      </c>
      <c r="O49" s="95">
        <f t="shared" si="3"/>
        <v>78.549999999999969</v>
      </c>
      <c r="P49" s="41">
        <v>43</v>
      </c>
      <c r="Q49" s="96">
        <f t="shared" si="4"/>
        <v>0.56749999999999867</v>
      </c>
      <c r="R49" s="96">
        <v>-2.5000000000000001E-3</v>
      </c>
      <c r="S49" s="96">
        <f t="shared" si="5"/>
        <v>0.56499999999999873</v>
      </c>
      <c r="T49" s="97">
        <f t="shared" si="7"/>
        <v>72.197499999999991</v>
      </c>
    </row>
    <row r="50" spans="2:20" x14ac:dyDescent="0.35">
      <c r="F50" s="90">
        <v>44</v>
      </c>
      <c r="G50" s="91">
        <f t="shared" si="0"/>
        <v>0.40500000000000008</v>
      </c>
      <c r="H50" s="91">
        <v>2.5000000000000001E-3</v>
      </c>
      <c r="I50" s="91">
        <f t="shared" ref="I50:J50" si="47">I49+H50</f>
        <v>0.40750000000000008</v>
      </c>
      <c r="J50" s="92">
        <f t="shared" si="47"/>
        <v>41.564999999999998</v>
      </c>
      <c r="K50" s="93">
        <v>44</v>
      </c>
      <c r="L50" s="94">
        <f t="shared" si="1"/>
        <v>0.58999999999999819</v>
      </c>
      <c r="M50" s="94">
        <v>2.5000000000000001E-3</v>
      </c>
      <c r="N50" s="94">
        <f t="shared" si="2"/>
        <v>0.59249999999999814</v>
      </c>
      <c r="O50" s="95">
        <f t="shared" si="3"/>
        <v>79.14249999999997</v>
      </c>
      <c r="P50" s="41">
        <v>44</v>
      </c>
      <c r="Q50" s="96">
        <f t="shared" si="4"/>
        <v>0.56499999999999873</v>
      </c>
      <c r="R50" s="96">
        <v>-2.5000000000000001E-3</v>
      </c>
      <c r="S50" s="96">
        <f t="shared" si="5"/>
        <v>0.56249999999999878</v>
      </c>
      <c r="T50" s="97">
        <f t="shared" si="7"/>
        <v>71.634999999999991</v>
      </c>
    </row>
    <row r="51" spans="2:20" x14ac:dyDescent="0.35">
      <c r="F51" s="90">
        <v>45</v>
      </c>
      <c r="G51" s="91">
        <f t="shared" si="0"/>
        <v>0.40750000000000008</v>
      </c>
      <c r="H51" s="91">
        <v>2.5000000000000001E-3</v>
      </c>
      <c r="I51" s="91">
        <f t="shared" ref="I51:J51" si="48">I50+H51</f>
        <v>0.41000000000000009</v>
      </c>
      <c r="J51" s="92">
        <f t="shared" si="48"/>
        <v>41.974999999999994</v>
      </c>
      <c r="K51" s="93">
        <v>45</v>
      </c>
      <c r="L51" s="94">
        <f t="shared" si="1"/>
        <v>0.59249999999999814</v>
      </c>
      <c r="M51" s="94">
        <v>2.5000000000000001E-3</v>
      </c>
      <c r="N51" s="94">
        <f t="shared" si="2"/>
        <v>0.59499999999999809</v>
      </c>
      <c r="O51" s="95">
        <f t="shared" si="3"/>
        <v>79.737499999999969</v>
      </c>
      <c r="P51" s="41">
        <v>45</v>
      </c>
      <c r="Q51" s="96">
        <f t="shared" si="4"/>
        <v>0.56249999999999878</v>
      </c>
      <c r="R51" s="96">
        <v>-2.5000000000000001E-3</v>
      </c>
      <c r="S51" s="96">
        <f t="shared" si="5"/>
        <v>0.55999999999999883</v>
      </c>
      <c r="T51" s="97">
        <f t="shared" si="7"/>
        <v>71.074999999999989</v>
      </c>
    </row>
    <row r="52" spans="2:20" x14ac:dyDescent="0.35">
      <c r="F52" s="90">
        <v>46</v>
      </c>
      <c r="G52" s="91">
        <f t="shared" si="0"/>
        <v>0.41000000000000009</v>
      </c>
      <c r="H52" s="91">
        <v>2.5000000000000001E-3</v>
      </c>
      <c r="I52" s="91">
        <f t="shared" ref="I52:J52" si="49">I51+H52</f>
        <v>0.41250000000000009</v>
      </c>
      <c r="J52" s="92">
        <f t="shared" si="49"/>
        <v>42.387499999999996</v>
      </c>
      <c r="K52" s="93">
        <v>46</v>
      </c>
      <c r="L52" s="94">
        <f t="shared" si="1"/>
        <v>0.59499999999999809</v>
      </c>
      <c r="M52" s="94">
        <v>2.5000000000000001E-3</v>
      </c>
      <c r="N52" s="94">
        <f t="shared" si="2"/>
        <v>0.59749999999999803</v>
      </c>
      <c r="O52" s="95">
        <f t="shared" si="3"/>
        <v>80.334999999999965</v>
      </c>
      <c r="P52" s="41">
        <v>46</v>
      </c>
      <c r="Q52" s="96">
        <f t="shared" si="4"/>
        <v>0.55999999999999883</v>
      </c>
      <c r="R52" s="96">
        <v>-2.5000000000000001E-3</v>
      </c>
      <c r="S52" s="96">
        <f t="shared" si="5"/>
        <v>0.55749999999999889</v>
      </c>
      <c r="T52" s="97">
        <f t="shared" si="7"/>
        <v>70.517499999999984</v>
      </c>
    </row>
    <row r="53" spans="2:20" x14ac:dyDescent="0.35">
      <c r="F53" s="90">
        <v>47</v>
      </c>
      <c r="G53" s="91">
        <f t="shared" si="0"/>
        <v>0.41250000000000009</v>
      </c>
      <c r="H53" s="91">
        <v>2.5000000000000001E-3</v>
      </c>
      <c r="I53" s="91">
        <f t="shared" ref="I53:J53" si="50">I52+H53</f>
        <v>0.41500000000000009</v>
      </c>
      <c r="J53" s="92">
        <f t="shared" si="50"/>
        <v>42.802499999999995</v>
      </c>
      <c r="K53" s="93">
        <v>47</v>
      </c>
      <c r="L53" s="94">
        <f t="shared" si="1"/>
        <v>0.59749999999999803</v>
      </c>
      <c r="M53" s="94">
        <v>2.5000000000000001E-3</v>
      </c>
      <c r="N53" s="94">
        <f t="shared" si="2"/>
        <v>0.59999999999999798</v>
      </c>
      <c r="O53" s="95">
        <f t="shared" si="3"/>
        <v>80.93499999999996</v>
      </c>
      <c r="P53" s="41">
        <v>47</v>
      </c>
      <c r="Q53" s="96">
        <f t="shared" si="4"/>
        <v>0.55749999999999889</v>
      </c>
      <c r="R53" s="96">
        <v>-2.5000000000000001E-3</v>
      </c>
      <c r="S53" s="96">
        <f t="shared" si="5"/>
        <v>0.55499999999999894</v>
      </c>
      <c r="T53" s="97">
        <f t="shared" si="7"/>
        <v>69.962499999999991</v>
      </c>
    </row>
    <row r="54" spans="2:20" x14ac:dyDescent="0.35">
      <c r="F54" s="90">
        <v>48</v>
      </c>
      <c r="G54" s="91">
        <f t="shared" si="0"/>
        <v>0.41500000000000009</v>
      </c>
      <c r="H54" s="91">
        <v>2.5000000000000001E-3</v>
      </c>
      <c r="I54" s="91">
        <f t="shared" ref="I54:J54" si="51">I53+H54</f>
        <v>0.41750000000000009</v>
      </c>
      <c r="J54" s="92">
        <f t="shared" si="51"/>
        <v>43.219999999999992</v>
      </c>
      <c r="K54" s="93">
        <v>48</v>
      </c>
      <c r="L54" s="94">
        <f t="shared" si="1"/>
        <v>0.59999999999999798</v>
      </c>
      <c r="M54" s="94">
        <v>2.5000000000000001E-3</v>
      </c>
      <c r="N54" s="94">
        <f t="shared" si="2"/>
        <v>0.60249999999999793</v>
      </c>
      <c r="O54" s="95">
        <f t="shared" si="3"/>
        <v>81.537499999999952</v>
      </c>
      <c r="P54" s="41">
        <v>48</v>
      </c>
      <c r="Q54" s="96">
        <f t="shared" si="4"/>
        <v>0.55499999999999894</v>
      </c>
      <c r="R54" s="96">
        <v>-2.5000000000000001E-3</v>
      </c>
      <c r="S54" s="96">
        <f t="shared" si="5"/>
        <v>0.55249999999999899</v>
      </c>
      <c r="T54" s="97">
        <f t="shared" si="7"/>
        <v>69.41</v>
      </c>
    </row>
    <row r="55" spans="2:20" x14ac:dyDescent="0.35">
      <c r="F55" s="90">
        <v>49</v>
      </c>
      <c r="G55" s="91">
        <f t="shared" si="0"/>
        <v>0.41750000000000009</v>
      </c>
      <c r="H55" s="91">
        <v>2.5000000000000001E-3</v>
      </c>
      <c r="I55" s="91">
        <f t="shared" ref="I55:J55" si="52">I54+H55</f>
        <v>0.4200000000000001</v>
      </c>
      <c r="J55" s="92">
        <f t="shared" si="52"/>
        <v>43.639999999999993</v>
      </c>
      <c r="K55" s="93">
        <v>49</v>
      </c>
      <c r="L55" s="94">
        <f t="shared" si="1"/>
        <v>0.60249999999999793</v>
      </c>
      <c r="M55" s="94">
        <v>2.5000000000000001E-3</v>
      </c>
      <c r="N55" s="94">
        <f t="shared" si="2"/>
        <v>0.60499999999999787</v>
      </c>
      <c r="O55" s="95">
        <f t="shared" si="3"/>
        <v>82.142499999999956</v>
      </c>
      <c r="P55" s="41">
        <v>49</v>
      </c>
      <c r="Q55" s="96">
        <f t="shared" si="4"/>
        <v>0.55249999999999899</v>
      </c>
      <c r="R55" s="96">
        <v>-2.5000000000000001E-3</v>
      </c>
      <c r="S55" s="96">
        <f t="shared" si="5"/>
        <v>0.54999999999999905</v>
      </c>
      <c r="T55" s="97">
        <f t="shared" si="7"/>
        <v>68.86</v>
      </c>
    </row>
    <row r="56" spans="2:20" ht="15" thickBot="1" x14ac:dyDescent="0.4">
      <c r="F56" s="90">
        <v>50</v>
      </c>
      <c r="G56" s="91">
        <f t="shared" si="0"/>
        <v>0.4200000000000001</v>
      </c>
      <c r="H56" s="91">
        <v>2.5000000000000001E-3</v>
      </c>
      <c r="I56" s="91">
        <f t="shared" ref="I56:J56" si="53">I55+H56</f>
        <v>0.4225000000000001</v>
      </c>
      <c r="J56" s="92">
        <f t="shared" si="53"/>
        <v>44.062499999999993</v>
      </c>
      <c r="K56" s="93">
        <v>50</v>
      </c>
      <c r="L56" s="94">
        <f t="shared" si="1"/>
        <v>0.60499999999999787</v>
      </c>
      <c r="M56" s="94">
        <v>2.5000000000000001E-3</v>
      </c>
      <c r="N56" s="94">
        <f t="shared" si="2"/>
        <v>0.60749999999999782</v>
      </c>
      <c r="O56" s="95">
        <f t="shared" si="3"/>
        <v>82.749999999999957</v>
      </c>
      <c r="P56" s="42">
        <v>50</v>
      </c>
      <c r="Q56" s="101">
        <f t="shared" si="4"/>
        <v>0.54999999999999905</v>
      </c>
      <c r="R56" s="101">
        <v>-2.5000000000000001E-3</v>
      </c>
      <c r="S56" s="143">
        <f t="shared" si="5"/>
        <v>0.5474999999999991</v>
      </c>
      <c r="T56" s="144">
        <f>T55-S56</f>
        <v>68.3125</v>
      </c>
    </row>
    <row r="57" spans="2:20" x14ac:dyDescent="0.35">
      <c r="F57" s="90">
        <v>51</v>
      </c>
      <c r="G57" s="91">
        <f t="shared" si="0"/>
        <v>0.4225000000000001</v>
      </c>
      <c r="H57" s="91">
        <v>2.5000000000000001E-3</v>
      </c>
      <c r="I57" s="91">
        <f t="shared" ref="I57:J57" si="54">I56+H57</f>
        <v>0.4250000000000001</v>
      </c>
      <c r="J57" s="92">
        <f t="shared" si="54"/>
        <v>44.48749999999999</v>
      </c>
      <c r="K57" s="93">
        <v>51</v>
      </c>
      <c r="L57" s="94">
        <f t="shared" si="1"/>
        <v>0.60749999999999782</v>
      </c>
      <c r="M57" s="94">
        <v>2.5000000000000001E-3</v>
      </c>
      <c r="N57" s="94">
        <f t="shared" si="2"/>
        <v>0.60999999999999777</v>
      </c>
      <c r="O57" s="95">
        <f t="shared" si="3"/>
        <v>83.359999999999957</v>
      </c>
    </row>
    <row r="58" spans="2:20" x14ac:dyDescent="0.35">
      <c r="F58" s="90">
        <v>52</v>
      </c>
      <c r="G58" s="91">
        <f t="shared" si="0"/>
        <v>0.4250000000000001</v>
      </c>
      <c r="H58" s="91">
        <v>2.5000000000000001E-3</v>
      </c>
      <c r="I58" s="91">
        <f t="shared" ref="I58:J58" si="55">I57+H58</f>
        <v>0.4275000000000001</v>
      </c>
      <c r="J58" s="92">
        <f t="shared" si="55"/>
        <v>44.914999999999992</v>
      </c>
      <c r="K58" s="93">
        <v>52</v>
      </c>
      <c r="L58" s="94">
        <f t="shared" si="1"/>
        <v>0.60999999999999777</v>
      </c>
      <c r="M58" s="94">
        <v>2.5000000000000001E-3</v>
      </c>
      <c r="N58" s="94">
        <f t="shared" si="2"/>
        <v>0.61249999999999771</v>
      </c>
      <c r="O58" s="95">
        <f t="shared" si="3"/>
        <v>83.972499999999954</v>
      </c>
    </row>
    <row r="59" spans="2:20" x14ac:dyDescent="0.35">
      <c r="F59" s="90">
        <v>53</v>
      </c>
      <c r="G59" s="91">
        <f t="shared" si="0"/>
        <v>0.4275000000000001</v>
      </c>
      <c r="H59" s="91">
        <v>2.5000000000000001E-3</v>
      </c>
      <c r="I59" s="91">
        <f t="shared" ref="I59:J59" si="56">I58+H59</f>
        <v>0.4300000000000001</v>
      </c>
      <c r="J59" s="92">
        <f t="shared" si="56"/>
        <v>45.344999999999992</v>
      </c>
      <c r="K59" s="93">
        <v>53</v>
      </c>
      <c r="L59" s="94">
        <f t="shared" si="1"/>
        <v>0.61249999999999771</v>
      </c>
      <c r="M59" s="94">
        <v>2.5000000000000001E-3</v>
      </c>
      <c r="N59" s="94">
        <f t="shared" si="2"/>
        <v>0.61499999999999766</v>
      </c>
      <c r="O59" s="95">
        <f t="shared" si="3"/>
        <v>84.587499999999949</v>
      </c>
    </row>
    <row r="60" spans="2:20" x14ac:dyDescent="0.35">
      <c r="F60" s="90">
        <v>54</v>
      </c>
      <c r="G60" s="91">
        <f t="shared" si="0"/>
        <v>0.4300000000000001</v>
      </c>
      <c r="H60" s="91">
        <v>2.5000000000000001E-3</v>
      </c>
      <c r="I60" s="91">
        <f t="shared" ref="I60:J60" si="57">I59+H60</f>
        <v>0.43250000000000011</v>
      </c>
      <c r="J60" s="92">
        <f t="shared" si="57"/>
        <v>45.777499999999989</v>
      </c>
      <c r="K60" s="93">
        <v>54</v>
      </c>
      <c r="L60" s="94">
        <f t="shared" si="1"/>
        <v>0.61499999999999766</v>
      </c>
      <c r="M60" s="94">
        <v>2.5000000000000001E-3</v>
      </c>
      <c r="N60" s="94">
        <f t="shared" si="2"/>
        <v>0.61749999999999761</v>
      </c>
      <c r="O60" s="95">
        <f t="shared" si="3"/>
        <v>85.204999999999941</v>
      </c>
    </row>
    <row r="61" spans="2:20" x14ac:dyDescent="0.35">
      <c r="F61" s="90">
        <v>55</v>
      </c>
      <c r="G61" s="91">
        <f t="shared" si="0"/>
        <v>0.43250000000000011</v>
      </c>
      <c r="H61" s="91">
        <v>2.5000000000000001E-3</v>
      </c>
      <c r="I61" s="91">
        <f t="shared" ref="I61:J61" si="58">I60+H61</f>
        <v>0.43500000000000011</v>
      </c>
      <c r="J61" s="92">
        <f t="shared" si="58"/>
        <v>46.212499999999991</v>
      </c>
      <c r="K61" s="93">
        <v>55</v>
      </c>
      <c r="L61" s="94">
        <f t="shared" si="1"/>
        <v>0.61749999999999761</v>
      </c>
      <c r="M61" s="94">
        <v>2.5000000000000001E-3</v>
      </c>
      <c r="N61" s="94">
        <f t="shared" si="2"/>
        <v>0.61999999999999755</v>
      </c>
      <c r="O61" s="95">
        <f t="shared" si="3"/>
        <v>85.824999999999946</v>
      </c>
    </row>
    <row r="62" spans="2:20" x14ac:dyDescent="0.35">
      <c r="F62" s="90">
        <v>56</v>
      </c>
      <c r="G62" s="91">
        <f t="shared" si="0"/>
        <v>0.43500000000000011</v>
      </c>
      <c r="H62" s="91">
        <v>2.5000000000000001E-3</v>
      </c>
      <c r="I62" s="91">
        <f t="shared" ref="I62:J62" si="59">I61+H62</f>
        <v>0.43750000000000011</v>
      </c>
      <c r="J62" s="92">
        <f t="shared" si="59"/>
        <v>46.649999999999991</v>
      </c>
      <c r="K62" s="93">
        <v>56</v>
      </c>
      <c r="L62" s="94">
        <f t="shared" si="1"/>
        <v>0.61999999999999755</v>
      </c>
      <c r="M62" s="94">
        <v>2.5000000000000001E-3</v>
      </c>
      <c r="N62" s="94">
        <f t="shared" si="2"/>
        <v>0.6224999999999975</v>
      </c>
      <c r="O62" s="95">
        <f t="shared" si="3"/>
        <v>86.447499999999948</v>
      </c>
    </row>
    <row r="63" spans="2:20" x14ac:dyDescent="0.35">
      <c r="F63" s="90">
        <v>57</v>
      </c>
      <c r="G63" s="91">
        <f t="shared" si="0"/>
        <v>0.43750000000000011</v>
      </c>
      <c r="H63" s="91">
        <v>2.5000000000000001E-3</v>
      </c>
      <c r="I63" s="91">
        <f t="shared" ref="I63:J63" si="60">I62+H63</f>
        <v>0.44000000000000011</v>
      </c>
      <c r="J63" s="92">
        <f t="shared" si="60"/>
        <v>47.089999999999989</v>
      </c>
      <c r="K63" s="93">
        <v>57</v>
      </c>
      <c r="L63" s="94">
        <f t="shared" si="1"/>
        <v>0.6224999999999975</v>
      </c>
      <c r="M63" s="94">
        <v>2.5000000000000001E-3</v>
      </c>
      <c r="N63" s="94">
        <f t="shared" si="2"/>
        <v>0.62499999999999745</v>
      </c>
      <c r="O63" s="95">
        <f t="shared" si="3"/>
        <v>87.072499999999948</v>
      </c>
    </row>
    <row r="64" spans="2:20" x14ac:dyDescent="0.35">
      <c r="F64" s="90">
        <v>58</v>
      </c>
      <c r="G64" s="91">
        <f t="shared" si="0"/>
        <v>0.44000000000000011</v>
      </c>
      <c r="H64" s="91">
        <v>2.5000000000000001E-3</v>
      </c>
      <c r="I64" s="91">
        <f t="shared" ref="I64:J64" si="61">I63+H64</f>
        <v>0.44250000000000012</v>
      </c>
      <c r="J64" s="92">
        <f t="shared" si="61"/>
        <v>47.532499999999992</v>
      </c>
      <c r="K64" s="93">
        <v>58</v>
      </c>
      <c r="L64" s="94">
        <f t="shared" si="1"/>
        <v>0.62499999999999745</v>
      </c>
      <c r="M64" s="94">
        <v>2.5000000000000001E-3</v>
      </c>
      <c r="N64" s="94">
        <f t="shared" si="2"/>
        <v>0.62749999999999739</v>
      </c>
      <c r="O64" s="95">
        <f t="shared" si="3"/>
        <v>87.699999999999946</v>
      </c>
    </row>
    <row r="65" spans="6:20" x14ac:dyDescent="0.35">
      <c r="F65" s="90">
        <v>59</v>
      </c>
      <c r="G65" s="91">
        <f t="shared" si="0"/>
        <v>0.44250000000000012</v>
      </c>
      <c r="H65" s="91">
        <v>2.5000000000000001E-3</v>
      </c>
      <c r="I65" s="91">
        <f t="shared" ref="I65:J65" si="62">I64+H65</f>
        <v>0.44500000000000012</v>
      </c>
      <c r="J65" s="92">
        <f t="shared" si="62"/>
        <v>47.977499999999992</v>
      </c>
      <c r="K65" s="93">
        <v>59</v>
      </c>
      <c r="L65" s="94">
        <f t="shared" si="1"/>
        <v>0.62749999999999739</v>
      </c>
      <c r="M65" s="94">
        <v>2.5000000000000001E-3</v>
      </c>
      <c r="N65" s="94">
        <f t="shared" si="2"/>
        <v>0.62999999999999734</v>
      </c>
      <c r="O65" s="95">
        <f t="shared" si="3"/>
        <v>88.329999999999941</v>
      </c>
      <c r="T65">
        <v>1</v>
      </c>
    </row>
    <row r="66" spans="6:20" x14ac:dyDescent="0.35">
      <c r="F66" s="90">
        <v>60</v>
      </c>
      <c r="G66" s="91">
        <f t="shared" si="0"/>
        <v>0.44500000000000012</v>
      </c>
      <c r="H66" s="91">
        <v>2.5000000000000001E-3</v>
      </c>
      <c r="I66" s="91">
        <f t="shared" ref="I66:J66" si="63">I65+H66</f>
        <v>0.44750000000000012</v>
      </c>
      <c r="J66" s="92">
        <f t="shared" si="63"/>
        <v>48.42499999999999</v>
      </c>
      <c r="K66" s="93">
        <v>60</v>
      </c>
      <c r="L66" s="94">
        <f t="shared" si="1"/>
        <v>0.62999999999999734</v>
      </c>
      <c r="M66" s="94">
        <v>2.5000000000000001E-3</v>
      </c>
      <c r="N66" s="94">
        <f t="shared" si="2"/>
        <v>0.63249999999999729</v>
      </c>
      <c r="O66" s="95">
        <f t="shared" si="3"/>
        <v>88.962499999999935</v>
      </c>
    </row>
    <row r="67" spans="6:20" x14ac:dyDescent="0.35">
      <c r="F67" s="90">
        <v>61</v>
      </c>
      <c r="G67" s="91">
        <f t="shared" si="0"/>
        <v>0.44750000000000012</v>
      </c>
      <c r="H67" s="91">
        <v>2.5000000000000001E-3</v>
      </c>
      <c r="I67" s="91">
        <f t="shared" ref="I67:J67" si="64">I66+H67</f>
        <v>0.45000000000000012</v>
      </c>
      <c r="J67" s="92">
        <f t="shared" si="64"/>
        <v>48.874999999999993</v>
      </c>
      <c r="K67" s="93">
        <v>61</v>
      </c>
      <c r="L67" s="94">
        <f t="shared" si="1"/>
        <v>0.63249999999999729</v>
      </c>
      <c r="M67" s="94">
        <v>2.5000000000000001E-3</v>
      </c>
      <c r="N67" s="94">
        <f t="shared" si="2"/>
        <v>0.63499999999999723</v>
      </c>
      <c r="O67" s="95">
        <f t="shared" si="3"/>
        <v>89.597499999999926</v>
      </c>
    </row>
    <row r="68" spans="6:20" x14ac:dyDescent="0.35">
      <c r="F68" s="90">
        <v>62</v>
      </c>
      <c r="G68" s="91">
        <f t="shared" si="0"/>
        <v>0.45000000000000012</v>
      </c>
      <c r="H68" s="91">
        <v>2.5000000000000001E-3</v>
      </c>
      <c r="I68" s="91">
        <f t="shared" ref="I68:J68" si="65">I67+H68</f>
        <v>0.45250000000000012</v>
      </c>
      <c r="J68" s="92">
        <f t="shared" si="65"/>
        <v>49.327499999999993</v>
      </c>
      <c r="K68" s="93">
        <v>62</v>
      </c>
      <c r="L68" s="94">
        <f t="shared" si="1"/>
        <v>0.63499999999999723</v>
      </c>
      <c r="M68" s="94">
        <v>2.5000000000000001E-3</v>
      </c>
      <c r="N68" s="94">
        <f t="shared" si="2"/>
        <v>0.63749999999999718</v>
      </c>
      <c r="O68" s="95">
        <f t="shared" si="3"/>
        <v>90.234999999999928</v>
      </c>
    </row>
    <row r="69" spans="6:20" x14ac:dyDescent="0.35">
      <c r="F69" s="90">
        <v>63</v>
      </c>
      <c r="G69" s="91">
        <f t="shared" si="0"/>
        <v>0.45250000000000012</v>
      </c>
      <c r="H69" s="91">
        <v>2.5000000000000001E-3</v>
      </c>
      <c r="I69" s="91">
        <f t="shared" ref="I69:J69" si="66">I68+H69</f>
        <v>0.45500000000000013</v>
      </c>
      <c r="J69" s="92">
        <f t="shared" si="66"/>
        <v>49.782499999999992</v>
      </c>
      <c r="K69" s="93">
        <v>63</v>
      </c>
      <c r="L69" s="94">
        <f t="shared" si="1"/>
        <v>0.63749999999999718</v>
      </c>
      <c r="M69" s="94">
        <v>2.5000000000000001E-3</v>
      </c>
      <c r="N69" s="94">
        <f t="shared" si="2"/>
        <v>0.63999999999999713</v>
      </c>
      <c r="O69" s="95">
        <f t="shared" si="3"/>
        <v>90.874999999999929</v>
      </c>
    </row>
    <row r="70" spans="6:20" x14ac:dyDescent="0.35">
      <c r="F70" s="90">
        <v>64</v>
      </c>
      <c r="G70" s="91">
        <f t="shared" si="0"/>
        <v>0.45500000000000013</v>
      </c>
      <c r="H70" s="91">
        <v>2.5000000000000001E-3</v>
      </c>
      <c r="I70" s="91">
        <f t="shared" ref="I70:J70" si="67">I69+H70</f>
        <v>0.45750000000000013</v>
      </c>
      <c r="J70" s="92">
        <f t="shared" si="67"/>
        <v>50.239999999999995</v>
      </c>
      <c r="K70" s="93">
        <v>64</v>
      </c>
      <c r="L70" s="94">
        <f t="shared" si="1"/>
        <v>0.63999999999999713</v>
      </c>
      <c r="M70" s="94">
        <v>2.5000000000000001E-3</v>
      </c>
      <c r="N70" s="94">
        <f t="shared" si="2"/>
        <v>0.64249999999999707</v>
      </c>
      <c r="O70" s="95">
        <f t="shared" si="3"/>
        <v>91.517499999999927</v>
      </c>
    </row>
    <row r="71" spans="6:20" x14ac:dyDescent="0.35">
      <c r="F71" s="90">
        <v>65</v>
      </c>
      <c r="G71" s="91">
        <f t="shared" si="0"/>
        <v>0.45750000000000013</v>
      </c>
      <c r="H71" s="91">
        <v>2.5000000000000001E-3</v>
      </c>
      <c r="I71" s="91">
        <f t="shared" ref="I71:J71" si="68">I70+H71</f>
        <v>0.46000000000000013</v>
      </c>
      <c r="J71" s="92">
        <f t="shared" si="68"/>
        <v>50.699999999999996</v>
      </c>
      <c r="K71" s="93">
        <v>65</v>
      </c>
      <c r="L71" s="94">
        <f t="shared" si="1"/>
        <v>0.64249999999999707</v>
      </c>
      <c r="M71" s="94">
        <v>2.5000000000000001E-3</v>
      </c>
      <c r="N71" s="94">
        <f t="shared" si="2"/>
        <v>0.64499999999999702</v>
      </c>
      <c r="O71" s="95">
        <f t="shared" si="3"/>
        <v>92.162499999999923</v>
      </c>
    </row>
    <row r="72" spans="6:20" x14ac:dyDescent="0.35">
      <c r="F72" s="90">
        <v>66</v>
      </c>
      <c r="G72" s="91">
        <f t="shared" si="0"/>
        <v>0.46000000000000013</v>
      </c>
      <c r="H72" s="91">
        <v>2.5000000000000001E-3</v>
      </c>
      <c r="I72" s="91">
        <f t="shared" ref="I72:J72" si="69">I71+H72</f>
        <v>0.46250000000000013</v>
      </c>
      <c r="J72" s="92">
        <f t="shared" si="69"/>
        <v>51.162499999999994</v>
      </c>
      <c r="K72" s="93">
        <v>66</v>
      </c>
      <c r="L72" s="94">
        <f t="shared" si="1"/>
        <v>0.64499999999999702</v>
      </c>
      <c r="M72" s="94">
        <v>2.5000000000000001E-3</v>
      </c>
      <c r="N72" s="94">
        <f t="shared" si="2"/>
        <v>0.64749999999999697</v>
      </c>
      <c r="O72" s="95">
        <f t="shared" si="3"/>
        <v>92.809999999999917</v>
      </c>
    </row>
    <row r="73" spans="6:20" x14ac:dyDescent="0.35">
      <c r="F73" s="90">
        <v>67</v>
      </c>
      <c r="G73" s="91">
        <f t="shared" ref="G73:G81" si="70">I72</f>
        <v>0.46250000000000013</v>
      </c>
      <c r="H73" s="91">
        <v>2.5000000000000001E-3</v>
      </c>
      <c r="I73" s="91">
        <f t="shared" ref="I73:J73" si="71">I72+H73</f>
        <v>0.46500000000000014</v>
      </c>
      <c r="J73" s="92">
        <f t="shared" si="71"/>
        <v>51.627499999999998</v>
      </c>
      <c r="K73" s="93">
        <v>67</v>
      </c>
      <c r="L73" s="94">
        <f t="shared" ref="L73:L81" si="72">N72</f>
        <v>0.64749999999999697</v>
      </c>
      <c r="M73" s="94">
        <v>2.5000000000000001E-3</v>
      </c>
      <c r="N73" s="94">
        <f t="shared" ref="N73:N81" si="73">L73+M73</f>
        <v>0.64999999999999691</v>
      </c>
      <c r="O73" s="95">
        <f t="shared" ref="O73:O81" si="74">N73+O72</f>
        <v>93.459999999999908</v>
      </c>
    </row>
    <row r="74" spans="6:20" x14ac:dyDescent="0.35">
      <c r="F74" s="90">
        <v>68</v>
      </c>
      <c r="G74" s="91">
        <f t="shared" si="70"/>
        <v>0.46500000000000014</v>
      </c>
      <c r="H74" s="91">
        <v>2.5000000000000001E-3</v>
      </c>
      <c r="I74" s="91">
        <f t="shared" ref="I74:J74" si="75">I73+H74</f>
        <v>0.46750000000000014</v>
      </c>
      <c r="J74" s="92">
        <f t="shared" si="75"/>
        <v>52.094999999999999</v>
      </c>
      <c r="K74" s="93">
        <v>68</v>
      </c>
      <c r="L74" s="94">
        <f t="shared" si="72"/>
        <v>0.64999999999999691</v>
      </c>
      <c r="M74" s="94">
        <v>2.5000000000000001E-3</v>
      </c>
      <c r="N74" s="94">
        <f t="shared" si="73"/>
        <v>0.65249999999999686</v>
      </c>
      <c r="O74" s="95">
        <f t="shared" si="74"/>
        <v>94.112499999999912</v>
      </c>
    </row>
    <row r="75" spans="6:20" x14ac:dyDescent="0.35">
      <c r="F75" s="90">
        <v>69</v>
      </c>
      <c r="G75" s="91">
        <f t="shared" si="70"/>
        <v>0.46750000000000014</v>
      </c>
      <c r="H75" s="91">
        <v>2.5000000000000001E-3</v>
      </c>
      <c r="I75" s="91">
        <f t="shared" ref="I75:J75" si="76">I74+H75</f>
        <v>0.47000000000000014</v>
      </c>
      <c r="J75" s="92">
        <f t="shared" si="76"/>
        <v>52.564999999999998</v>
      </c>
      <c r="K75" s="93">
        <v>69</v>
      </c>
      <c r="L75" s="94">
        <f t="shared" si="72"/>
        <v>0.65249999999999686</v>
      </c>
      <c r="M75" s="94">
        <v>2.5000000000000001E-3</v>
      </c>
      <c r="N75" s="94">
        <f t="shared" si="73"/>
        <v>0.65499999999999681</v>
      </c>
      <c r="O75" s="95">
        <f t="shared" si="74"/>
        <v>94.767499999999913</v>
      </c>
    </row>
    <row r="76" spans="6:20" x14ac:dyDescent="0.35">
      <c r="F76" s="90">
        <v>70</v>
      </c>
      <c r="G76" s="91">
        <f t="shared" si="70"/>
        <v>0.47000000000000014</v>
      </c>
      <c r="H76" s="91">
        <v>2.5000000000000001E-3</v>
      </c>
      <c r="I76" s="91">
        <f t="shared" ref="I76:J76" si="77">I75+H76</f>
        <v>0.47250000000000014</v>
      </c>
      <c r="J76" s="92">
        <f t="shared" si="77"/>
        <v>53.037499999999994</v>
      </c>
      <c r="K76" s="93">
        <v>70</v>
      </c>
      <c r="L76" s="94">
        <f t="shared" si="72"/>
        <v>0.65499999999999681</v>
      </c>
      <c r="M76" s="94">
        <v>2.5000000000000001E-3</v>
      </c>
      <c r="N76" s="94">
        <f t="shared" si="73"/>
        <v>0.65749999999999675</v>
      </c>
      <c r="O76" s="95">
        <f t="shared" si="74"/>
        <v>95.424999999999912</v>
      </c>
    </row>
    <row r="77" spans="6:20" x14ac:dyDescent="0.35">
      <c r="F77" s="90">
        <v>71</v>
      </c>
      <c r="G77" s="91">
        <f t="shared" si="70"/>
        <v>0.47250000000000014</v>
      </c>
      <c r="H77" s="91">
        <v>2.5000000000000001E-3</v>
      </c>
      <c r="I77" s="91">
        <f t="shared" ref="I77:J77" si="78">I76+H77</f>
        <v>0.47500000000000014</v>
      </c>
      <c r="J77" s="92">
        <f t="shared" si="78"/>
        <v>53.512499999999996</v>
      </c>
      <c r="K77" s="93">
        <v>71</v>
      </c>
      <c r="L77" s="94">
        <f t="shared" si="72"/>
        <v>0.65749999999999675</v>
      </c>
      <c r="M77" s="94">
        <v>2.5000000000000001E-3</v>
      </c>
      <c r="N77" s="94">
        <f t="shared" si="73"/>
        <v>0.6599999999999967</v>
      </c>
      <c r="O77" s="95">
        <f t="shared" si="74"/>
        <v>96.084999999999908</v>
      </c>
    </row>
    <row r="78" spans="6:20" x14ac:dyDescent="0.35">
      <c r="F78" s="90">
        <v>72</v>
      </c>
      <c r="G78" s="91">
        <f t="shared" si="70"/>
        <v>0.47500000000000014</v>
      </c>
      <c r="H78" s="91">
        <v>2.5000000000000001E-3</v>
      </c>
      <c r="I78" s="91">
        <f t="shared" ref="I78:J78" si="79">I77+H78</f>
        <v>0.47750000000000015</v>
      </c>
      <c r="J78" s="92">
        <f t="shared" si="79"/>
        <v>53.989999999999995</v>
      </c>
      <c r="K78" s="93">
        <v>72</v>
      </c>
      <c r="L78" s="94">
        <f t="shared" si="72"/>
        <v>0.6599999999999967</v>
      </c>
      <c r="M78" s="94">
        <v>2.5000000000000001E-3</v>
      </c>
      <c r="N78" s="94">
        <f t="shared" si="73"/>
        <v>0.66249999999999665</v>
      </c>
      <c r="O78" s="95">
        <f t="shared" si="74"/>
        <v>96.747499999999903</v>
      </c>
    </row>
    <row r="79" spans="6:20" x14ac:dyDescent="0.35">
      <c r="F79" s="90">
        <v>73</v>
      </c>
      <c r="G79" s="91">
        <f t="shared" si="70"/>
        <v>0.47750000000000015</v>
      </c>
      <c r="H79" s="91">
        <v>2.5000000000000001E-3</v>
      </c>
      <c r="I79" s="91">
        <f t="shared" ref="I79:J79" si="80">I78+H79</f>
        <v>0.48000000000000015</v>
      </c>
      <c r="J79" s="92">
        <f t="shared" si="80"/>
        <v>54.469999999999992</v>
      </c>
      <c r="K79" s="93">
        <v>73</v>
      </c>
      <c r="L79" s="94">
        <f t="shared" si="72"/>
        <v>0.66249999999999665</v>
      </c>
      <c r="M79" s="94">
        <v>2.5000000000000001E-3</v>
      </c>
      <c r="N79" s="94">
        <f t="shared" si="73"/>
        <v>0.66499999999999659</v>
      </c>
      <c r="O79" s="95">
        <f t="shared" si="74"/>
        <v>97.412499999999895</v>
      </c>
    </row>
    <row r="80" spans="6:20" x14ac:dyDescent="0.35">
      <c r="F80" s="90">
        <v>74</v>
      </c>
      <c r="G80" s="91">
        <f t="shared" si="70"/>
        <v>0.48000000000000015</v>
      </c>
      <c r="H80" s="91">
        <v>2.5000000000000001E-3</v>
      </c>
      <c r="I80" s="91">
        <f t="shared" ref="I80:J80" si="81">I79+H80</f>
        <v>0.48250000000000015</v>
      </c>
      <c r="J80" s="92">
        <f t="shared" si="81"/>
        <v>54.952499999999993</v>
      </c>
      <c r="K80" s="93">
        <v>74</v>
      </c>
      <c r="L80" s="94">
        <f t="shared" si="72"/>
        <v>0.66499999999999659</v>
      </c>
      <c r="M80" s="94">
        <v>2.5000000000000001E-3</v>
      </c>
      <c r="N80" s="94">
        <f t="shared" si="73"/>
        <v>0.66749999999999654</v>
      </c>
      <c r="O80" s="95">
        <f t="shared" si="74"/>
        <v>98.079999999999885</v>
      </c>
    </row>
    <row r="81" spans="2:19" ht="15" thickBot="1" x14ac:dyDescent="0.4">
      <c r="F81" s="103">
        <v>75</v>
      </c>
      <c r="G81" s="104">
        <f t="shared" si="70"/>
        <v>0.48250000000000015</v>
      </c>
      <c r="H81" s="104">
        <v>2.5000000000000001E-3</v>
      </c>
      <c r="I81" s="141">
        <f t="shared" ref="I81:J81" si="82">I80+H81</f>
        <v>0.48500000000000015</v>
      </c>
      <c r="J81" s="142">
        <f t="shared" si="82"/>
        <v>55.437499999999993</v>
      </c>
      <c r="K81" s="105">
        <v>75</v>
      </c>
      <c r="L81" s="106">
        <f t="shared" si="72"/>
        <v>0.66749999999999654</v>
      </c>
      <c r="M81" s="106">
        <v>2.5000000000000001E-3</v>
      </c>
      <c r="N81" s="121">
        <f t="shared" si="73"/>
        <v>0.66999999999999649</v>
      </c>
      <c r="O81" s="122">
        <f t="shared" si="74"/>
        <v>98.749999999999886</v>
      </c>
    </row>
    <row r="83" spans="2:19" x14ac:dyDescent="0.35">
      <c r="E83" s="31" t="s">
        <v>249</v>
      </c>
      <c r="F83" s="31" t="s">
        <v>250</v>
      </c>
      <c r="G83" s="31"/>
      <c r="H83" s="31"/>
      <c r="I83" s="31">
        <f>SUM(I7:I82)</f>
        <v>29.437500000000007</v>
      </c>
      <c r="J83" s="31"/>
      <c r="K83" s="31" t="s">
        <v>250</v>
      </c>
      <c r="L83" s="31"/>
      <c r="M83" s="31"/>
      <c r="N83" s="31">
        <f>SUM(N7:N82)</f>
        <v>43.312499999999886</v>
      </c>
      <c r="O83" s="31"/>
      <c r="P83" s="31" t="s">
        <v>250</v>
      </c>
      <c r="Q83" s="31"/>
      <c r="R83" s="31"/>
      <c r="S83" s="31">
        <f>SUM(S7:S82)</f>
        <v>30.437499999999893</v>
      </c>
    </row>
    <row r="84" spans="2:19" x14ac:dyDescent="0.35">
      <c r="E84" s="31" t="s">
        <v>249</v>
      </c>
      <c r="F84" s="31" t="s">
        <v>251</v>
      </c>
      <c r="G84" s="31"/>
      <c r="H84" s="31"/>
      <c r="I84" s="31">
        <f>I81-C10</f>
        <v>0.18500000000000016</v>
      </c>
      <c r="J84" s="31"/>
      <c r="K84" s="31" t="s">
        <v>251</v>
      </c>
      <c r="L84" s="31"/>
      <c r="M84" s="31"/>
      <c r="N84" s="31">
        <f>N81-C17</f>
        <v>0.18499999999999633</v>
      </c>
      <c r="O84" s="31"/>
      <c r="P84" s="31" t="s">
        <v>251</v>
      </c>
      <c r="Q84" s="31"/>
      <c r="R84" s="31"/>
      <c r="S84" s="31">
        <f>S56-C26</f>
        <v>-0.12249999999999739</v>
      </c>
    </row>
    <row r="85" spans="2:19" x14ac:dyDescent="0.35">
      <c r="E85" s="31" t="s">
        <v>249</v>
      </c>
      <c r="F85" s="31" t="s">
        <v>252</v>
      </c>
      <c r="G85" s="31"/>
      <c r="H85" s="31"/>
      <c r="I85" s="31">
        <f>I81</f>
        <v>0.48500000000000015</v>
      </c>
      <c r="J85" s="31"/>
      <c r="K85" s="31" t="s">
        <v>252</v>
      </c>
      <c r="L85" s="31"/>
      <c r="M85" s="31"/>
      <c r="N85" s="31">
        <f>N81</f>
        <v>0.66999999999999649</v>
      </c>
      <c r="O85" s="31"/>
      <c r="P85" s="31" t="s">
        <v>252</v>
      </c>
      <c r="Q85" s="31"/>
      <c r="R85" s="31"/>
      <c r="S85" s="31">
        <f>C26+S84</f>
        <v>0.5474999999999991</v>
      </c>
    </row>
    <row r="87" spans="2:19" x14ac:dyDescent="0.35">
      <c r="B87" t="s">
        <v>253</v>
      </c>
    </row>
    <row r="88" spans="2:19" x14ac:dyDescent="0.35">
      <c r="B88" t="s">
        <v>254</v>
      </c>
    </row>
    <row r="90" spans="2:19" x14ac:dyDescent="0.35">
      <c r="B90" s="1" t="s">
        <v>255</v>
      </c>
    </row>
    <row r="91" spans="2:19" x14ac:dyDescent="0.35">
      <c r="B91" t="s">
        <v>256</v>
      </c>
    </row>
    <row r="92" spans="2:19" x14ac:dyDescent="0.35">
      <c r="B92" t="s">
        <v>257</v>
      </c>
    </row>
    <row r="93" spans="2:19" x14ac:dyDescent="0.35">
      <c r="B93" t="s">
        <v>258</v>
      </c>
    </row>
    <row r="95" spans="2:19" x14ac:dyDescent="0.35">
      <c r="B95" t="s">
        <v>259</v>
      </c>
    </row>
    <row r="96" spans="2:19" x14ac:dyDescent="0.35">
      <c r="B96" t="s">
        <v>260</v>
      </c>
    </row>
    <row r="98" spans="2:2" x14ac:dyDescent="0.35">
      <c r="B98" t="s">
        <v>261</v>
      </c>
    </row>
  </sheetData>
  <mergeCells count="3">
    <mergeCell ref="F5:J5"/>
    <mergeCell ref="K5:O5"/>
    <mergeCell ref="P5:T5"/>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4:R21"/>
  <sheetViews>
    <sheetView topLeftCell="A5" workbookViewId="0">
      <selection activeCell="E13" sqref="E13"/>
    </sheetView>
  </sheetViews>
  <sheetFormatPr defaultRowHeight="14.5" x14ac:dyDescent="0.35"/>
  <cols>
    <col min="2" max="2" width="25.81640625" customWidth="1"/>
  </cols>
  <sheetData>
    <row r="4" spans="2:18" ht="15.5" x14ac:dyDescent="0.35">
      <c r="B4" s="107" t="s">
        <v>262</v>
      </c>
      <c r="C4" s="57"/>
      <c r="D4" s="57"/>
      <c r="E4" s="57"/>
      <c r="F4" s="57"/>
      <c r="G4" s="57"/>
      <c r="H4" s="57"/>
      <c r="I4" s="57"/>
      <c r="J4" s="57"/>
      <c r="K4" s="57"/>
      <c r="L4" s="57"/>
      <c r="M4" s="57"/>
      <c r="N4" s="57"/>
      <c r="O4" s="57"/>
      <c r="P4" s="57"/>
      <c r="Q4" s="57"/>
      <c r="R4" s="57"/>
    </row>
    <row r="7" spans="2:18" x14ac:dyDescent="0.35">
      <c r="B7" s="31" t="s">
        <v>263</v>
      </c>
      <c r="C7" s="31">
        <v>6</v>
      </c>
      <c r="D7" s="31"/>
      <c r="E7" s="31"/>
      <c r="F7" s="31"/>
    </row>
    <row r="8" spans="2:18" x14ac:dyDescent="0.35">
      <c r="B8" s="31" t="s">
        <v>264</v>
      </c>
      <c r="C8" s="31">
        <v>-0.05</v>
      </c>
      <c r="D8" s="31"/>
      <c r="E8" s="31"/>
      <c r="F8" s="31"/>
    </row>
    <row r="9" spans="2:18" x14ac:dyDescent="0.35">
      <c r="B9" s="31" t="s">
        <v>265</v>
      </c>
      <c r="C9" s="31">
        <f>C7+C8</f>
        <v>5.95</v>
      </c>
      <c r="D9" s="31" t="s">
        <v>266</v>
      </c>
      <c r="E9" s="31"/>
      <c r="F9" s="31"/>
    </row>
    <row r="11" spans="2:18" x14ac:dyDescent="0.35">
      <c r="B11" s="262" t="s">
        <v>267</v>
      </c>
      <c r="C11" s="262"/>
      <c r="D11" s="262"/>
      <c r="E11" s="262"/>
      <c r="F11" s="262"/>
      <c r="G11" s="262"/>
      <c r="H11" s="262"/>
      <c r="I11" s="262"/>
      <c r="J11" s="262"/>
      <c r="K11" s="262"/>
    </row>
    <row r="14" spans="2:18" x14ac:dyDescent="0.35">
      <c r="B14" t="s">
        <v>268</v>
      </c>
    </row>
    <row r="16" spans="2:18" x14ac:dyDescent="0.35">
      <c r="B16" t="s">
        <v>269</v>
      </c>
    </row>
    <row r="17" spans="2:2" x14ac:dyDescent="0.35">
      <c r="B17" t="s">
        <v>270</v>
      </c>
    </row>
    <row r="19" spans="2:2" x14ac:dyDescent="0.35">
      <c r="B19" t="s">
        <v>271</v>
      </c>
    </row>
    <row r="21" spans="2:2" x14ac:dyDescent="0.35">
      <c r="B21" t="s">
        <v>272</v>
      </c>
    </row>
  </sheetData>
  <mergeCells count="1">
    <mergeCell ref="B11:K11"/>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2:G14"/>
  <sheetViews>
    <sheetView workbookViewId="0">
      <selection activeCell="B11" sqref="B11"/>
    </sheetView>
  </sheetViews>
  <sheetFormatPr defaultRowHeight="14.5" x14ac:dyDescent="0.35"/>
  <sheetData>
    <row r="2" spans="2:7" ht="15.5" x14ac:dyDescent="0.35">
      <c r="B2" s="108" t="s">
        <v>273</v>
      </c>
    </row>
    <row r="3" spans="2:7" x14ac:dyDescent="0.35">
      <c r="E3" s="277" t="s">
        <v>274</v>
      </c>
      <c r="F3" s="277"/>
    </row>
    <row r="4" spans="2:7" x14ac:dyDescent="0.35">
      <c r="C4" s="1" t="s">
        <v>2</v>
      </c>
      <c r="D4" s="1" t="s">
        <v>275</v>
      </c>
      <c r="E4" s="1" t="s">
        <v>276</v>
      </c>
      <c r="F4" s="1" t="s">
        <v>277</v>
      </c>
      <c r="G4" s="1"/>
    </row>
    <row r="5" spans="2:7" x14ac:dyDescent="0.35">
      <c r="B5" t="s">
        <v>278</v>
      </c>
      <c r="C5">
        <v>14595</v>
      </c>
      <c r="D5" s="47">
        <v>0.221</v>
      </c>
      <c r="E5" s="56">
        <f>C5-(C5*D5)</f>
        <v>11369.505000000001</v>
      </c>
      <c r="F5" s="56">
        <f>C5+(D5*C5)</f>
        <v>17820.494999999999</v>
      </c>
      <c r="G5" s="76" t="s">
        <v>279</v>
      </c>
    </row>
    <row r="6" spans="2:7" x14ac:dyDescent="0.35">
      <c r="B6" t="s">
        <v>280</v>
      </c>
      <c r="C6">
        <v>3077</v>
      </c>
      <c r="D6" s="47">
        <v>0.248</v>
      </c>
      <c r="E6" s="56">
        <f>C6-(C6*D6)</f>
        <v>2313.904</v>
      </c>
      <c r="F6" s="56">
        <f>C6+(D6*C6)</f>
        <v>3840.096</v>
      </c>
    </row>
    <row r="7" spans="2:7" x14ac:dyDescent="0.35">
      <c r="B7" t="s">
        <v>281</v>
      </c>
      <c r="C7">
        <v>1335</v>
      </c>
      <c r="D7" s="47">
        <v>0.27600000000000002</v>
      </c>
      <c r="E7" s="56">
        <f>C7-(C7*D7)</f>
        <v>966.54</v>
      </c>
      <c r="F7" s="56">
        <f>C7+(D7*C7)</f>
        <v>1703.46</v>
      </c>
    </row>
    <row r="8" spans="2:7" x14ac:dyDescent="0.35">
      <c r="B8" t="s">
        <v>282</v>
      </c>
      <c r="C8">
        <v>185</v>
      </c>
      <c r="D8" s="47">
        <v>0.61799999999999999</v>
      </c>
      <c r="E8" s="56">
        <f>C8-(C8*D8)</f>
        <v>70.67</v>
      </c>
      <c r="F8" s="56">
        <f>C8+(D8*C8)</f>
        <v>299.33</v>
      </c>
      <c r="G8" t="s">
        <v>283</v>
      </c>
    </row>
    <row r="11" spans="2:7" x14ac:dyDescent="0.35">
      <c r="B11" t="s">
        <v>284</v>
      </c>
    </row>
    <row r="13" spans="2:7" x14ac:dyDescent="0.35">
      <c r="B13" t="s">
        <v>285</v>
      </c>
    </row>
    <row r="14" spans="2:7" x14ac:dyDescent="0.35">
      <c r="B14" t="s">
        <v>286</v>
      </c>
    </row>
  </sheetData>
  <mergeCells count="1">
    <mergeCell ref="E3:F3"/>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C3:C7"/>
  <sheetViews>
    <sheetView workbookViewId="0">
      <selection activeCell="D5" sqref="D5"/>
    </sheetView>
  </sheetViews>
  <sheetFormatPr defaultRowHeight="14.5" x14ac:dyDescent="0.35"/>
  <sheetData>
    <row r="3" spans="3:3" x14ac:dyDescent="0.35">
      <c r="C3" s="1" t="s">
        <v>287</v>
      </c>
    </row>
    <row r="5" spans="3:3" x14ac:dyDescent="0.35">
      <c r="C5" t="s">
        <v>288</v>
      </c>
    </row>
    <row r="7" spans="3:3" x14ac:dyDescent="0.35">
      <c r="C7" t="s">
        <v>289</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2:Q55"/>
  <sheetViews>
    <sheetView workbookViewId="0">
      <selection activeCell="E9" sqref="E9"/>
    </sheetView>
  </sheetViews>
  <sheetFormatPr defaultRowHeight="14.5" x14ac:dyDescent="0.35"/>
  <cols>
    <col min="2" max="2" width="23.81640625" customWidth="1"/>
    <col min="3" max="3" width="13.7265625" customWidth="1"/>
    <col min="4" max="4" width="12.26953125" customWidth="1"/>
    <col min="7" max="7" width="12.81640625" customWidth="1"/>
  </cols>
  <sheetData>
    <row r="2" spans="2:17" x14ac:dyDescent="0.35">
      <c r="F2" s="1" t="s">
        <v>290</v>
      </c>
      <c r="G2" s="1"/>
      <c r="H2" s="1"/>
    </row>
    <row r="3" spans="2:17" x14ac:dyDescent="0.35">
      <c r="B3" s="1" t="s">
        <v>291</v>
      </c>
      <c r="F3" s="1" t="s">
        <v>292</v>
      </c>
      <c r="G3" s="1"/>
      <c r="H3" s="1"/>
    </row>
    <row r="4" spans="2:17" x14ac:dyDescent="0.35">
      <c r="C4" s="10" t="s">
        <v>26</v>
      </c>
      <c r="D4" s="11" t="s">
        <v>42</v>
      </c>
      <c r="F4" s="1" t="s">
        <v>293</v>
      </c>
      <c r="G4" s="1"/>
      <c r="H4" s="1"/>
    </row>
    <row r="5" spans="2:17" x14ac:dyDescent="0.35">
      <c r="B5" s="12"/>
      <c r="C5" s="13" t="s">
        <v>28</v>
      </c>
      <c r="D5" s="14" t="s">
        <v>43</v>
      </c>
      <c r="F5" s="1"/>
      <c r="G5" s="1"/>
      <c r="H5" s="1"/>
    </row>
    <row r="6" spans="2:17" x14ac:dyDescent="0.35">
      <c r="B6" s="5" t="s">
        <v>29</v>
      </c>
      <c r="C6" s="15" t="s">
        <v>30</v>
      </c>
      <c r="D6" s="16" t="s">
        <v>30</v>
      </c>
      <c r="F6" s="1" t="s">
        <v>394</v>
      </c>
      <c r="G6" s="1"/>
      <c r="H6" s="1"/>
    </row>
    <row r="7" spans="2:17" x14ac:dyDescent="0.35">
      <c r="B7" s="5" t="s">
        <v>32</v>
      </c>
      <c r="C7" s="15">
        <v>360</v>
      </c>
      <c r="D7" s="16">
        <v>360</v>
      </c>
    </row>
    <row r="8" spans="2:17" x14ac:dyDescent="0.35">
      <c r="B8" s="5" t="s">
        <v>33</v>
      </c>
      <c r="C8" s="15">
        <v>19.399999999999999</v>
      </c>
      <c r="D8" s="16">
        <v>15.35</v>
      </c>
    </row>
    <row r="9" spans="2:17" ht="15" thickBot="1" x14ac:dyDescent="0.4">
      <c r="B9" s="8" t="s">
        <v>34</v>
      </c>
      <c r="C9" s="109">
        <v>364</v>
      </c>
      <c r="D9" s="110"/>
    </row>
    <row r="10" spans="2:17" x14ac:dyDescent="0.35">
      <c r="H10" s="263" t="s">
        <v>294</v>
      </c>
      <c r="I10" s="264"/>
      <c r="J10" s="264"/>
      <c r="K10" s="264"/>
      <c r="L10" s="265"/>
      <c r="M10" s="266" t="s">
        <v>323</v>
      </c>
      <c r="N10" s="267"/>
      <c r="O10" s="267"/>
      <c r="P10" s="267"/>
      <c r="Q10" s="268"/>
    </row>
    <row r="11" spans="2:17" x14ac:dyDescent="0.35">
      <c r="C11" s="1" t="s">
        <v>404</v>
      </c>
      <c r="D11" s="1" t="s">
        <v>405</v>
      </c>
      <c r="H11" s="123" t="s">
        <v>295</v>
      </c>
      <c r="I11" s="124" t="s">
        <v>182</v>
      </c>
      <c r="J11" s="124" t="s">
        <v>296</v>
      </c>
      <c r="K11" s="124" t="s">
        <v>297</v>
      </c>
      <c r="L11" s="125" t="s">
        <v>298</v>
      </c>
      <c r="M11" s="111" t="s">
        <v>295</v>
      </c>
      <c r="N11" s="112" t="s">
        <v>182</v>
      </c>
      <c r="O11" s="112" t="s">
        <v>296</v>
      </c>
      <c r="P11" s="112" t="s">
        <v>297</v>
      </c>
      <c r="Q11" s="113" t="s">
        <v>298</v>
      </c>
    </row>
    <row r="12" spans="2:17" x14ac:dyDescent="0.35">
      <c r="B12" t="s">
        <v>182</v>
      </c>
      <c r="C12" s="114">
        <v>0.56000000000000005</v>
      </c>
      <c r="D12">
        <v>-0.44</v>
      </c>
      <c r="H12" s="126">
        <v>1</v>
      </c>
      <c r="I12" s="127">
        <v>0.56000000000000005</v>
      </c>
      <c r="J12" s="127">
        <v>0</v>
      </c>
      <c r="K12" s="127">
        <f>I12+J12</f>
        <v>0.56000000000000005</v>
      </c>
      <c r="L12" s="128">
        <f>C8-K12</f>
        <v>18.84</v>
      </c>
      <c r="M12" s="41">
        <v>1</v>
      </c>
      <c r="N12" s="6">
        <v>-0.44</v>
      </c>
      <c r="O12" s="6">
        <v>0</v>
      </c>
      <c r="P12" s="6">
        <f>N12+O12</f>
        <v>-0.44</v>
      </c>
      <c r="Q12" s="115">
        <f>D8-P12</f>
        <v>15.79</v>
      </c>
    </row>
    <row r="13" spans="2:17" x14ac:dyDescent="0.35">
      <c r="B13" t="s">
        <v>296</v>
      </c>
      <c r="C13" s="114">
        <v>8.9999999999999993E-3</v>
      </c>
      <c r="D13" s="114">
        <v>8.9999999999999993E-3</v>
      </c>
      <c r="H13" s="126">
        <v>2</v>
      </c>
      <c r="I13" s="127">
        <f>K12</f>
        <v>0.56000000000000005</v>
      </c>
      <c r="J13" s="127">
        <v>-8.9999999999999993E-3</v>
      </c>
      <c r="K13" s="127">
        <f>I13+J13</f>
        <v>0.55100000000000005</v>
      </c>
      <c r="L13" s="129">
        <f>L12-K13</f>
        <v>18.289000000000001</v>
      </c>
      <c r="M13" s="41">
        <v>2</v>
      </c>
      <c r="N13" s="6">
        <f>P12</f>
        <v>-0.44</v>
      </c>
      <c r="O13" s="6">
        <v>-8.9999999999999993E-3</v>
      </c>
      <c r="P13" s="6">
        <f>N13+O13</f>
        <v>-0.44900000000000001</v>
      </c>
      <c r="Q13" s="97">
        <f>Q12-P13</f>
        <v>16.239000000000001</v>
      </c>
    </row>
    <row r="14" spans="2:17" x14ac:dyDescent="0.35">
      <c r="B14" t="s">
        <v>299</v>
      </c>
      <c r="C14" s="114">
        <v>-0.31900000000000001</v>
      </c>
      <c r="D14" s="114">
        <v>-0.31900000000000001</v>
      </c>
      <c r="H14" s="126">
        <v>3</v>
      </c>
      <c r="I14" s="127">
        <f t="shared" ref="I14:I21" si="0">K13</f>
        <v>0.55100000000000005</v>
      </c>
      <c r="J14" s="127">
        <v>-8.9999999999999993E-3</v>
      </c>
      <c r="K14" s="127">
        <f t="shared" ref="K14:K21" si="1">I14+J14</f>
        <v>0.54200000000000004</v>
      </c>
      <c r="L14" s="129">
        <f t="shared" ref="L14:L21" si="2">L13-K14</f>
        <v>17.747</v>
      </c>
      <c r="M14" s="41">
        <v>3</v>
      </c>
      <c r="N14" s="6">
        <f t="shared" ref="N14:N21" si="3">P13</f>
        <v>-0.44900000000000001</v>
      </c>
      <c r="O14" s="6">
        <v>-8.9999999999999993E-3</v>
      </c>
      <c r="P14" s="6">
        <f t="shared" ref="P14:P21" si="4">N14+O14</f>
        <v>-0.45800000000000002</v>
      </c>
      <c r="Q14" s="97">
        <f t="shared" ref="Q14:Q21" si="5">Q13-P14</f>
        <v>16.696999999999999</v>
      </c>
    </row>
    <row r="15" spans="2:17" x14ac:dyDescent="0.35">
      <c r="H15" s="126">
        <v>4</v>
      </c>
      <c r="I15" s="127">
        <f t="shared" si="0"/>
        <v>0.54200000000000004</v>
      </c>
      <c r="J15" s="127">
        <v>-8.9999999999999993E-3</v>
      </c>
      <c r="K15" s="127">
        <f t="shared" si="1"/>
        <v>0.53300000000000003</v>
      </c>
      <c r="L15" s="129">
        <f t="shared" si="2"/>
        <v>17.213999999999999</v>
      </c>
      <c r="M15" s="41">
        <v>4</v>
      </c>
      <c r="N15" s="6">
        <f t="shared" si="3"/>
        <v>-0.45800000000000002</v>
      </c>
      <c r="O15" s="6">
        <v>-8.9999999999999993E-3</v>
      </c>
      <c r="P15" s="6">
        <f t="shared" si="4"/>
        <v>-0.46700000000000003</v>
      </c>
      <c r="Q15" s="97">
        <f t="shared" si="5"/>
        <v>17.163999999999998</v>
      </c>
    </row>
    <row r="16" spans="2:17" x14ac:dyDescent="0.35">
      <c r="B16" t="s">
        <v>29</v>
      </c>
      <c r="C16" t="s">
        <v>300</v>
      </c>
      <c r="E16" t="s">
        <v>154</v>
      </c>
      <c r="G16" t="s">
        <v>301</v>
      </c>
      <c r="H16" s="126">
        <v>5</v>
      </c>
      <c r="I16" s="127">
        <f t="shared" si="0"/>
        <v>0.53300000000000003</v>
      </c>
      <c r="J16" s="127">
        <v>-8.9999999999999993E-3</v>
      </c>
      <c r="K16" s="127">
        <f t="shared" si="1"/>
        <v>0.52400000000000002</v>
      </c>
      <c r="L16" s="129">
        <f t="shared" si="2"/>
        <v>16.689999999999998</v>
      </c>
      <c r="M16" s="41">
        <v>5</v>
      </c>
      <c r="N16" s="6">
        <f t="shared" si="3"/>
        <v>-0.46700000000000003</v>
      </c>
      <c r="O16" s="6">
        <v>-8.9999999999999993E-3</v>
      </c>
      <c r="P16" s="6">
        <f t="shared" si="4"/>
        <v>-0.47600000000000003</v>
      </c>
      <c r="Q16" s="97">
        <f t="shared" si="5"/>
        <v>17.639999999999997</v>
      </c>
    </row>
    <row r="17" spans="2:17" x14ac:dyDescent="0.35">
      <c r="B17" t="s">
        <v>302</v>
      </c>
      <c r="C17">
        <f>C8*1500</f>
        <v>29099.999999999996</v>
      </c>
      <c r="E17">
        <f>C12*1500</f>
        <v>840.00000000000011</v>
      </c>
      <c r="G17">
        <f>C14*1500</f>
        <v>-478.5</v>
      </c>
      <c r="H17" s="126">
        <v>6</v>
      </c>
      <c r="I17" s="127">
        <f t="shared" si="0"/>
        <v>0.52400000000000002</v>
      </c>
      <c r="J17" s="127">
        <v>-8.9999999999999993E-3</v>
      </c>
      <c r="K17" s="127">
        <f t="shared" si="1"/>
        <v>0.51500000000000001</v>
      </c>
      <c r="L17" s="129">
        <f t="shared" si="2"/>
        <v>16.174999999999997</v>
      </c>
      <c r="M17" s="41">
        <v>6</v>
      </c>
      <c r="N17" s="6">
        <f t="shared" si="3"/>
        <v>-0.47600000000000003</v>
      </c>
      <c r="O17" s="6">
        <v>-8.9999999999999993E-3</v>
      </c>
      <c r="P17" s="6">
        <f t="shared" si="4"/>
        <v>-0.48500000000000004</v>
      </c>
      <c r="Q17" s="97">
        <f t="shared" si="5"/>
        <v>18.124999999999996</v>
      </c>
    </row>
    <row r="18" spans="2:17" x14ac:dyDescent="0.35">
      <c r="B18" t="s">
        <v>303</v>
      </c>
      <c r="C18">
        <f>D8*1500</f>
        <v>23025</v>
      </c>
      <c r="E18">
        <f>D12*1500</f>
        <v>-660</v>
      </c>
      <c r="G18">
        <f>D14*1500</f>
        <v>-478.5</v>
      </c>
      <c r="H18" s="126">
        <v>7</v>
      </c>
      <c r="I18" s="127">
        <f t="shared" si="0"/>
        <v>0.51500000000000001</v>
      </c>
      <c r="J18" s="127">
        <v>-8.9999999999999993E-3</v>
      </c>
      <c r="K18" s="127">
        <f t="shared" si="1"/>
        <v>0.50600000000000001</v>
      </c>
      <c r="L18" s="129">
        <f t="shared" si="2"/>
        <v>15.668999999999997</v>
      </c>
      <c r="M18" s="41">
        <v>7</v>
      </c>
      <c r="N18" s="6">
        <f t="shared" si="3"/>
        <v>-0.48500000000000004</v>
      </c>
      <c r="O18" s="6">
        <v>-8.9999999999999993E-3</v>
      </c>
      <c r="P18" s="6">
        <f t="shared" si="4"/>
        <v>-0.49400000000000005</v>
      </c>
      <c r="Q18" s="97">
        <f t="shared" si="5"/>
        <v>18.618999999999996</v>
      </c>
    </row>
    <row r="19" spans="2:17" x14ac:dyDescent="0.35">
      <c r="B19" t="s">
        <v>304</v>
      </c>
      <c r="C19" s="1">
        <f>C17+C18</f>
        <v>52125</v>
      </c>
      <c r="D19" t="s">
        <v>305</v>
      </c>
      <c r="E19">
        <f>E17+E18</f>
        <v>180.00000000000011</v>
      </c>
      <c r="F19" t="s">
        <v>306</v>
      </c>
      <c r="G19" s="116">
        <f>G17+G18</f>
        <v>-957</v>
      </c>
      <c r="H19" s="126">
        <v>8</v>
      </c>
      <c r="I19" s="127">
        <f t="shared" si="0"/>
        <v>0.50600000000000001</v>
      </c>
      <c r="J19" s="127">
        <v>-8.9999999999999993E-3</v>
      </c>
      <c r="K19" s="127">
        <f t="shared" si="1"/>
        <v>0.497</v>
      </c>
      <c r="L19" s="129">
        <f t="shared" si="2"/>
        <v>15.171999999999997</v>
      </c>
      <c r="M19" s="41">
        <v>8</v>
      </c>
      <c r="N19" s="6">
        <f t="shared" si="3"/>
        <v>-0.49400000000000005</v>
      </c>
      <c r="O19" s="6">
        <v>-8.9999999999999993E-3</v>
      </c>
      <c r="P19" s="6">
        <f t="shared" si="4"/>
        <v>-0.503</v>
      </c>
      <c r="Q19" s="97">
        <f t="shared" si="5"/>
        <v>19.121999999999996</v>
      </c>
    </row>
    <row r="20" spans="2:17" x14ac:dyDescent="0.35">
      <c r="H20" s="126">
        <v>9</v>
      </c>
      <c r="I20" s="127">
        <f t="shared" si="0"/>
        <v>0.497</v>
      </c>
      <c r="J20" s="127">
        <v>-8.9999999999999993E-3</v>
      </c>
      <c r="K20" s="127">
        <f t="shared" si="1"/>
        <v>0.48799999999999999</v>
      </c>
      <c r="L20" s="129">
        <f t="shared" si="2"/>
        <v>14.683999999999997</v>
      </c>
      <c r="M20" s="41">
        <v>9</v>
      </c>
      <c r="N20" s="6">
        <f t="shared" si="3"/>
        <v>-0.503</v>
      </c>
      <c r="O20" s="6">
        <v>-8.9999999999999993E-3</v>
      </c>
      <c r="P20" s="6">
        <f t="shared" si="4"/>
        <v>-0.51200000000000001</v>
      </c>
      <c r="Q20" s="97">
        <f t="shared" si="5"/>
        <v>19.633999999999997</v>
      </c>
    </row>
    <row r="21" spans="2:17" ht="15" thickBot="1" x14ac:dyDescent="0.4">
      <c r="B21" s="54" t="s">
        <v>307</v>
      </c>
      <c r="H21" s="130">
        <v>10</v>
      </c>
      <c r="I21" s="131">
        <f t="shared" si="0"/>
        <v>0.48799999999999999</v>
      </c>
      <c r="J21" s="131">
        <v>-8.9999999999999993E-3</v>
      </c>
      <c r="K21" s="132">
        <f t="shared" si="1"/>
        <v>0.47899999999999998</v>
      </c>
      <c r="L21" s="133">
        <f t="shared" si="2"/>
        <v>14.204999999999998</v>
      </c>
      <c r="M21" s="42">
        <v>10</v>
      </c>
      <c r="N21" s="43">
        <f t="shared" si="3"/>
        <v>-0.51200000000000001</v>
      </c>
      <c r="O21" s="43">
        <v>-8.9999999999999993E-3</v>
      </c>
      <c r="P21" s="117">
        <f t="shared" si="4"/>
        <v>-0.52100000000000002</v>
      </c>
      <c r="Q21" s="102">
        <f t="shared" si="5"/>
        <v>20.154999999999998</v>
      </c>
    </row>
    <row r="22" spans="2:17" x14ac:dyDescent="0.35">
      <c r="B22" t="s">
        <v>308</v>
      </c>
      <c r="E22">
        <v>-180</v>
      </c>
    </row>
    <row r="23" spans="2:17" x14ac:dyDescent="0.35">
      <c r="D23" s="1" t="s">
        <v>309</v>
      </c>
      <c r="E23" s="1">
        <f>E19+E22</f>
        <v>0</v>
      </c>
      <c r="I23" s="1"/>
      <c r="J23" s="1"/>
      <c r="K23" s="1"/>
      <c r="L23" s="1"/>
      <c r="M23" s="1"/>
      <c r="N23" s="1"/>
      <c r="O23" s="1"/>
      <c r="P23" s="1"/>
    </row>
    <row r="24" spans="2:17" x14ac:dyDescent="0.35">
      <c r="B24" s="1" t="s">
        <v>310</v>
      </c>
    </row>
    <row r="25" spans="2:17" x14ac:dyDescent="0.35">
      <c r="B25" t="s">
        <v>297</v>
      </c>
      <c r="C25" s="58">
        <f>K21</f>
        <v>0.47899999999999998</v>
      </c>
      <c r="D25" s="58">
        <f>P21</f>
        <v>-0.52100000000000002</v>
      </c>
    </row>
    <row r="26" spans="2:17" x14ac:dyDescent="0.35">
      <c r="B26" t="s">
        <v>296</v>
      </c>
      <c r="C26" s="114">
        <v>8.9999999999999993E-3</v>
      </c>
      <c r="D26" s="114">
        <v>8.9999999999999993E-3</v>
      </c>
    </row>
    <row r="27" spans="2:17" x14ac:dyDescent="0.35">
      <c r="B27" t="s">
        <v>298</v>
      </c>
      <c r="C27" s="55">
        <f>L21</f>
        <v>14.204999999999998</v>
      </c>
      <c r="D27" s="55">
        <f>Q21</f>
        <v>20.154999999999998</v>
      </c>
    </row>
    <row r="28" spans="2:17" x14ac:dyDescent="0.35">
      <c r="B28" t="s">
        <v>184</v>
      </c>
      <c r="C28" t="s">
        <v>311</v>
      </c>
      <c r="E28" s="1" t="s">
        <v>297</v>
      </c>
    </row>
    <row r="29" spans="2:17" x14ac:dyDescent="0.35">
      <c r="B29" t="s">
        <v>302</v>
      </c>
      <c r="C29">
        <f>C27*1500</f>
        <v>21307.499999999996</v>
      </c>
      <c r="E29">
        <f>C25*1500</f>
        <v>718.5</v>
      </c>
    </row>
    <row r="30" spans="2:17" x14ac:dyDescent="0.35">
      <c r="B30" t="s">
        <v>303</v>
      </c>
      <c r="C30">
        <f>D27*1500</f>
        <v>30232.499999999996</v>
      </c>
      <c r="E30">
        <f>D25*1500</f>
        <v>-781.5</v>
      </c>
    </row>
    <row r="31" spans="2:17" x14ac:dyDescent="0.35">
      <c r="B31" t="s">
        <v>304</v>
      </c>
      <c r="C31" s="1">
        <f>C29+C30</f>
        <v>51539.999999999993</v>
      </c>
      <c r="D31" t="s">
        <v>305</v>
      </c>
      <c r="E31">
        <f>E29+E30</f>
        <v>-63</v>
      </c>
    </row>
    <row r="32" spans="2:17" x14ac:dyDescent="0.35">
      <c r="B32" t="s">
        <v>312</v>
      </c>
      <c r="C32">
        <f>C31-C19</f>
        <v>-585.00000000000728</v>
      </c>
    </row>
    <row r="33" spans="2:17" x14ac:dyDescent="0.35">
      <c r="B33" t="s">
        <v>313</v>
      </c>
      <c r="C33" s="118">
        <f>180*10</f>
        <v>1800</v>
      </c>
      <c r="E33">
        <v>-180</v>
      </c>
    </row>
    <row r="34" spans="2:17" x14ac:dyDescent="0.35">
      <c r="C34" s="1">
        <f>C32+C33</f>
        <v>1214.9999999999927</v>
      </c>
      <c r="E34" s="1">
        <f>E31+E33</f>
        <v>-243</v>
      </c>
    </row>
    <row r="35" spans="2:17" x14ac:dyDescent="0.35">
      <c r="B35" s="54" t="s">
        <v>307</v>
      </c>
    </row>
    <row r="36" spans="2:17" x14ac:dyDescent="0.35">
      <c r="B36" t="s">
        <v>314</v>
      </c>
      <c r="E36">
        <v>243</v>
      </c>
    </row>
    <row r="38" spans="2:17" x14ac:dyDescent="0.35">
      <c r="D38" s="1" t="s">
        <v>305</v>
      </c>
      <c r="E38" s="1">
        <f>E31+E33+E36</f>
        <v>0</v>
      </c>
    </row>
    <row r="39" spans="2:17" x14ac:dyDescent="0.35">
      <c r="B39" t="s">
        <v>315</v>
      </c>
      <c r="D39" s="1"/>
      <c r="E39" s="213">
        <f>E36+E33</f>
        <v>63</v>
      </c>
      <c r="F39" s="134" t="s">
        <v>101</v>
      </c>
    </row>
    <row r="40" spans="2:17" ht="15" thickBot="1" x14ac:dyDescent="0.4">
      <c r="D40" s="1"/>
      <c r="E40" s="1"/>
    </row>
    <row r="41" spans="2:17" x14ac:dyDescent="0.35">
      <c r="B41" s="1" t="s">
        <v>316</v>
      </c>
      <c r="H41" s="263" t="s">
        <v>317</v>
      </c>
      <c r="I41" s="264"/>
      <c r="J41" s="264"/>
      <c r="K41" s="264"/>
      <c r="L41" s="265"/>
      <c r="M41" s="266" t="s">
        <v>323</v>
      </c>
      <c r="N41" s="267"/>
      <c r="O41" s="267"/>
      <c r="P41" s="267"/>
      <c r="Q41" s="268"/>
    </row>
    <row r="42" spans="2:17" x14ac:dyDescent="0.35">
      <c r="B42" t="s">
        <v>297</v>
      </c>
      <c r="C42" s="76">
        <f>K52</f>
        <v>0.56000000000000005</v>
      </c>
      <c r="D42" s="76">
        <f>P52</f>
        <v>-0.43999999999999995</v>
      </c>
      <c r="H42" s="123" t="s">
        <v>295</v>
      </c>
      <c r="I42" s="124" t="s">
        <v>182</v>
      </c>
      <c r="J42" s="124" t="s">
        <v>296</v>
      </c>
      <c r="K42" s="124" t="s">
        <v>297</v>
      </c>
      <c r="L42" s="125" t="s">
        <v>298</v>
      </c>
      <c r="M42" s="111" t="s">
        <v>295</v>
      </c>
      <c r="N42" s="112" t="s">
        <v>182</v>
      </c>
      <c r="O42" s="112" t="s">
        <v>296</v>
      </c>
      <c r="P42" s="112" t="s">
        <v>297</v>
      </c>
      <c r="Q42" s="113" t="s">
        <v>298</v>
      </c>
    </row>
    <row r="43" spans="2:17" x14ac:dyDescent="0.35">
      <c r="B43" t="s">
        <v>296</v>
      </c>
      <c r="C43" s="114">
        <v>8.9999999999999993E-3</v>
      </c>
      <c r="D43" s="114">
        <v>8.9999999999999993E-3</v>
      </c>
      <c r="H43" s="126">
        <v>1</v>
      </c>
      <c r="I43" s="127">
        <f>C25</f>
        <v>0.47899999999999998</v>
      </c>
      <c r="J43" s="127">
        <v>0</v>
      </c>
      <c r="K43" s="127">
        <f>I43+J43</f>
        <v>0.47899999999999998</v>
      </c>
      <c r="L43" s="129">
        <f>C27+K43</f>
        <v>14.683999999999997</v>
      </c>
      <c r="M43" s="41">
        <v>1</v>
      </c>
      <c r="N43" s="6">
        <f>D25</f>
        <v>-0.52100000000000002</v>
      </c>
      <c r="O43" s="6">
        <v>0</v>
      </c>
      <c r="P43" s="6">
        <f>N43+O43</f>
        <v>-0.52100000000000002</v>
      </c>
      <c r="Q43" s="97">
        <f>D27+P43</f>
        <v>19.633999999999997</v>
      </c>
    </row>
    <row r="44" spans="2:17" x14ac:dyDescent="0.35">
      <c r="B44" t="s">
        <v>298</v>
      </c>
      <c r="C44" s="161">
        <f>L52</f>
        <v>19.399999999999999</v>
      </c>
      <c r="D44" s="161">
        <f>Q52</f>
        <v>15.350000000000001</v>
      </c>
      <c r="H44" s="126">
        <v>2</v>
      </c>
      <c r="I44" s="127">
        <f>K43</f>
        <v>0.47899999999999998</v>
      </c>
      <c r="J44" s="127">
        <v>8.9999999999999993E-3</v>
      </c>
      <c r="K44" s="127">
        <f>I44+J44</f>
        <v>0.48799999999999999</v>
      </c>
      <c r="L44" s="129">
        <f>L43+K44</f>
        <v>15.171999999999997</v>
      </c>
      <c r="M44" s="41">
        <v>2</v>
      </c>
      <c r="N44" s="6">
        <f>P43</f>
        <v>-0.52100000000000002</v>
      </c>
      <c r="O44" s="6">
        <v>8.9999999999999993E-3</v>
      </c>
      <c r="P44" s="6">
        <f>N44+O44</f>
        <v>-0.51200000000000001</v>
      </c>
      <c r="Q44" s="97">
        <f>Q43+P44</f>
        <v>19.121999999999996</v>
      </c>
    </row>
    <row r="45" spans="2:17" x14ac:dyDescent="0.35">
      <c r="B45" t="s">
        <v>184</v>
      </c>
      <c r="C45" t="s">
        <v>311</v>
      </c>
      <c r="E45" s="1" t="s">
        <v>297</v>
      </c>
      <c r="H45" s="126">
        <v>3</v>
      </c>
      <c r="I45" s="127">
        <f t="shared" ref="I45:I52" si="6">K44</f>
        <v>0.48799999999999999</v>
      </c>
      <c r="J45" s="127">
        <v>8.9999999999999993E-3</v>
      </c>
      <c r="K45" s="127">
        <f t="shared" ref="K45:K52" si="7">I45+J45</f>
        <v>0.497</v>
      </c>
      <c r="L45" s="129">
        <f t="shared" ref="L45:L52" si="8">L44+K45</f>
        <v>15.668999999999997</v>
      </c>
      <c r="M45" s="41">
        <v>3</v>
      </c>
      <c r="N45" s="6">
        <f t="shared" ref="N45:N52" si="9">P44</f>
        <v>-0.51200000000000001</v>
      </c>
      <c r="O45" s="6">
        <v>8.9999999999999993E-3</v>
      </c>
      <c r="P45" s="6">
        <f t="shared" ref="P45:P52" si="10">N45+O45</f>
        <v>-0.503</v>
      </c>
      <c r="Q45" s="97">
        <f t="shared" ref="Q45:Q52" si="11">Q44+P45</f>
        <v>18.618999999999996</v>
      </c>
    </row>
    <row r="46" spans="2:17" x14ac:dyDescent="0.35">
      <c r="B46" t="s">
        <v>302</v>
      </c>
      <c r="C46">
        <f>1500*C44</f>
        <v>29099.999999999996</v>
      </c>
      <c r="E46">
        <f>C42*1500</f>
        <v>840.00000000000011</v>
      </c>
      <c r="H46" s="126">
        <v>4</v>
      </c>
      <c r="I46" s="127">
        <f t="shared" si="6"/>
        <v>0.497</v>
      </c>
      <c r="J46" s="127">
        <v>8.9999999999999993E-3</v>
      </c>
      <c r="K46" s="127">
        <f t="shared" si="7"/>
        <v>0.50600000000000001</v>
      </c>
      <c r="L46" s="129">
        <f t="shared" si="8"/>
        <v>16.174999999999997</v>
      </c>
      <c r="M46" s="41">
        <v>4</v>
      </c>
      <c r="N46" s="6">
        <f t="shared" si="9"/>
        <v>-0.503</v>
      </c>
      <c r="O46" s="6">
        <v>8.9999999999999993E-3</v>
      </c>
      <c r="P46" s="6">
        <f t="shared" si="10"/>
        <v>-0.49399999999999999</v>
      </c>
      <c r="Q46" s="97">
        <f t="shared" si="11"/>
        <v>18.124999999999996</v>
      </c>
    </row>
    <row r="47" spans="2:17" x14ac:dyDescent="0.35">
      <c r="B47" t="s">
        <v>303</v>
      </c>
      <c r="C47">
        <f>1500*D44</f>
        <v>23025.000000000004</v>
      </c>
      <c r="E47">
        <f>D42*1500</f>
        <v>-659.99999999999989</v>
      </c>
      <c r="H47" s="126">
        <v>5</v>
      </c>
      <c r="I47" s="127">
        <f t="shared" si="6"/>
        <v>0.50600000000000001</v>
      </c>
      <c r="J47" s="127">
        <v>8.9999999999999993E-3</v>
      </c>
      <c r="K47" s="127">
        <f t="shared" si="7"/>
        <v>0.51500000000000001</v>
      </c>
      <c r="L47" s="129">
        <f t="shared" si="8"/>
        <v>16.689999999999998</v>
      </c>
      <c r="M47" s="41">
        <v>5</v>
      </c>
      <c r="N47" s="6">
        <f t="shared" si="9"/>
        <v>-0.49399999999999999</v>
      </c>
      <c r="O47" s="6">
        <v>8.9999999999999993E-3</v>
      </c>
      <c r="P47" s="6">
        <f t="shared" si="10"/>
        <v>-0.48499999999999999</v>
      </c>
      <c r="Q47" s="97">
        <f t="shared" si="11"/>
        <v>17.639999999999997</v>
      </c>
    </row>
    <row r="48" spans="2:17" x14ac:dyDescent="0.35">
      <c r="B48" t="s">
        <v>304</v>
      </c>
      <c r="C48" s="1">
        <f>C46+C47</f>
        <v>52125</v>
      </c>
      <c r="D48" t="s">
        <v>305</v>
      </c>
      <c r="E48">
        <f>E46+E47</f>
        <v>180.00000000000023</v>
      </c>
      <c r="H48" s="126">
        <v>6</v>
      </c>
      <c r="I48" s="127">
        <f t="shared" si="6"/>
        <v>0.51500000000000001</v>
      </c>
      <c r="J48" s="127">
        <v>8.9999999999999993E-3</v>
      </c>
      <c r="K48" s="127">
        <f t="shared" si="7"/>
        <v>0.52400000000000002</v>
      </c>
      <c r="L48" s="129">
        <f t="shared" si="8"/>
        <v>17.213999999999999</v>
      </c>
      <c r="M48" s="41">
        <v>6</v>
      </c>
      <c r="N48" s="6">
        <f t="shared" si="9"/>
        <v>-0.48499999999999999</v>
      </c>
      <c r="O48" s="6">
        <v>8.9999999999999993E-3</v>
      </c>
      <c r="P48" s="6">
        <f t="shared" si="10"/>
        <v>-0.47599999999999998</v>
      </c>
      <c r="Q48" s="97">
        <f t="shared" si="11"/>
        <v>17.163999999999998</v>
      </c>
    </row>
    <row r="49" spans="2:17" x14ac:dyDescent="0.35">
      <c r="B49" t="s">
        <v>318</v>
      </c>
      <c r="C49">
        <f>C48-C19</f>
        <v>0</v>
      </c>
      <c r="H49" s="126">
        <v>7</v>
      </c>
      <c r="I49" s="127">
        <f t="shared" si="6"/>
        <v>0.52400000000000002</v>
      </c>
      <c r="J49" s="127">
        <v>8.9999999999999993E-3</v>
      </c>
      <c r="K49" s="127">
        <f t="shared" si="7"/>
        <v>0.53300000000000003</v>
      </c>
      <c r="L49" s="129">
        <f t="shared" si="8"/>
        <v>17.747</v>
      </c>
      <c r="M49" s="41">
        <v>7</v>
      </c>
      <c r="N49" s="6">
        <f t="shared" si="9"/>
        <v>-0.47599999999999998</v>
      </c>
      <c r="O49" s="6">
        <v>8.9999999999999993E-3</v>
      </c>
      <c r="P49" s="6">
        <f t="shared" si="10"/>
        <v>-0.46699999999999997</v>
      </c>
      <c r="Q49" s="97">
        <f t="shared" si="11"/>
        <v>16.696999999999999</v>
      </c>
    </row>
    <row r="50" spans="2:17" x14ac:dyDescent="0.35">
      <c r="B50" t="s">
        <v>319</v>
      </c>
      <c r="C50" s="118">
        <f>10*63</f>
        <v>630</v>
      </c>
      <c r="E50">
        <v>63</v>
      </c>
      <c r="H50" s="126">
        <v>8</v>
      </c>
      <c r="I50" s="127">
        <f t="shared" si="6"/>
        <v>0.53300000000000003</v>
      </c>
      <c r="J50" s="127">
        <v>8.9999999999999993E-3</v>
      </c>
      <c r="K50" s="127">
        <f t="shared" si="7"/>
        <v>0.54200000000000004</v>
      </c>
      <c r="L50" s="129">
        <f t="shared" si="8"/>
        <v>18.289000000000001</v>
      </c>
      <c r="M50" s="41">
        <v>8</v>
      </c>
      <c r="N50" s="6">
        <f t="shared" si="9"/>
        <v>-0.46699999999999997</v>
      </c>
      <c r="O50" s="6">
        <v>8.9999999999999993E-3</v>
      </c>
      <c r="P50" s="6">
        <f t="shared" si="10"/>
        <v>-0.45799999999999996</v>
      </c>
      <c r="Q50" s="97">
        <f t="shared" si="11"/>
        <v>16.239000000000001</v>
      </c>
    </row>
    <row r="51" spans="2:17" x14ac:dyDescent="0.35">
      <c r="C51" s="1">
        <f>C49+C50</f>
        <v>630</v>
      </c>
      <c r="E51" s="1">
        <f>E48+E50</f>
        <v>243.00000000000023</v>
      </c>
      <c r="H51" s="126">
        <v>9</v>
      </c>
      <c r="I51" s="127">
        <f t="shared" si="6"/>
        <v>0.54200000000000004</v>
      </c>
      <c r="J51" s="127">
        <v>8.9999999999999993E-3</v>
      </c>
      <c r="K51" s="127">
        <f t="shared" si="7"/>
        <v>0.55100000000000005</v>
      </c>
      <c r="L51" s="129">
        <f t="shared" si="8"/>
        <v>18.84</v>
      </c>
      <c r="M51" s="41">
        <v>9</v>
      </c>
      <c r="N51" s="6">
        <f t="shared" si="9"/>
        <v>-0.45799999999999996</v>
      </c>
      <c r="O51" s="6">
        <v>8.9999999999999993E-3</v>
      </c>
      <c r="P51" s="6">
        <f t="shared" si="10"/>
        <v>-0.44899999999999995</v>
      </c>
      <c r="Q51" s="97">
        <f t="shared" si="11"/>
        <v>15.790000000000001</v>
      </c>
    </row>
    <row r="52" spans="2:17" ht="15" thickBot="1" x14ac:dyDescent="0.4">
      <c r="H52" s="130">
        <v>10</v>
      </c>
      <c r="I52" s="131">
        <f t="shared" si="6"/>
        <v>0.55100000000000005</v>
      </c>
      <c r="J52" s="131">
        <v>8.9999999999999993E-3</v>
      </c>
      <c r="K52" s="132">
        <f t="shared" si="7"/>
        <v>0.56000000000000005</v>
      </c>
      <c r="L52" s="133">
        <f t="shared" si="8"/>
        <v>19.399999999999999</v>
      </c>
      <c r="M52" s="42">
        <v>10</v>
      </c>
      <c r="N52" s="43">
        <f t="shared" si="9"/>
        <v>-0.44899999999999995</v>
      </c>
      <c r="O52" s="43">
        <v>8.9999999999999993E-3</v>
      </c>
      <c r="P52" s="117">
        <f t="shared" si="10"/>
        <v>-0.43999999999999995</v>
      </c>
      <c r="Q52" s="102">
        <f t="shared" si="11"/>
        <v>15.350000000000001</v>
      </c>
    </row>
    <row r="53" spans="2:17" x14ac:dyDescent="0.35">
      <c r="B53" t="s">
        <v>320</v>
      </c>
      <c r="C53" s="153">
        <f>C33+C50</f>
        <v>2430</v>
      </c>
    </row>
    <row r="54" spans="2:17" x14ac:dyDescent="0.35">
      <c r="B54" t="s">
        <v>321</v>
      </c>
      <c r="C54">
        <f>G19</f>
        <v>-957</v>
      </c>
      <c r="I54" s="1"/>
      <c r="J54" s="1"/>
      <c r="K54" s="1"/>
      <c r="L54" s="1"/>
      <c r="M54" s="1"/>
      <c r="N54" s="1"/>
      <c r="O54" s="1"/>
      <c r="P54" s="1"/>
    </row>
    <row r="55" spans="2:17" x14ac:dyDescent="0.35">
      <c r="B55" t="s">
        <v>322</v>
      </c>
      <c r="C55" s="119">
        <f>C53+C54</f>
        <v>1473</v>
      </c>
    </row>
  </sheetData>
  <mergeCells count="4">
    <mergeCell ref="H10:L10"/>
    <mergeCell ref="M10:Q10"/>
    <mergeCell ref="H41:L41"/>
    <mergeCell ref="M41:Q41"/>
  </mergeCell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N4"/>
  <sheetViews>
    <sheetView workbookViewId="0">
      <selection activeCell="N4" sqref="N4"/>
    </sheetView>
  </sheetViews>
  <sheetFormatPr defaultRowHeight="14.5" x14ac:dyDescent="0.35"/>
  <sheetData>
    <row r="4" spans="14:14" ht="23.5" x14ac:dyDescent="0.55000000000000004">
      <c r="N4" s="214" t="s">
        <v>439</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3:K86"/>
  <sheetViews>
    <sheetView topLeftCell="A8" zoomScaleNormal="100" workbookViewId="0">
      <selection activeCell="C24" sqref="C24"/>
    </sheetView>
  </sheetViews>
  <sheetFormatPr defaultRowHeight="14.5" x14ac:dyDescent="0.35"/>
  <cols>
    <col min="2" max="2" width="5" customWidth="1"/>
    <col min="3" max="3" width="16.453125" customWidth="1"/>
    <col min="4" max="4" width="19" customWidth="1"/>
    <col min="5" max="5" width="20.453125" customWidth="1"/>
    <col min="6" max="6" width="30.54296875" customWidth="1"/>
    <col min="7" max="7" width="12.26953125" customWidth="1"/>
  </cols>
  <sheetData>
    <row r="3" spans="3:10" x14ac:dyDescent="0.35">
      <c r="C3" s="1" t="s">
        <v>0</v>
      </c>
      <c r="D3" s="2" t="s">
        <v>1</v>
      </c>
      <c r="E3" t="s">
        <v>571</v>
      </c>
    </row>
    <row r="4" spans="3:10" x14ac:dyDescent="0.35">
      <c r="C4" t="s">
        <v>2</v>
      </c>
      <c r="D4">
        <v>17196</v>
      </c>
    </row>
    <row r="5" spans="3:10" x14ac:dyDescent="0.35">
      <c r="C5" t="s">
        <v>3</v>
      </c>
      <c r="D5">
        <v>17200</v>
      </c>
    </row>
    <row r="6" spans="3:10" ht="15" thickBot="1" x14ac:dyDescent="0.4">
      <c r="C6" t="s">
        <v>4</v>
      </c>
      <c r="D6">
        <v>319</v>
      </c>
      <c r="E6">
        <f>D6*50</f>
        <v>15950</v>
      </c>
    </row>
    <row r="7" spans="3:10" ht="43.5" x14ac:dyDescent="0.35">
      <c r="C7" s="164" t="s">
        <v>5</v>
      </c>
      <c r="D7" s="165" t="s">
        <v>6</v>
      </c>
      <c r="E7" s="165" t="s">
        <v>7</v>
      </c>
      <c r="F7" s="165" t="s">
        <v>8</v>
      </c>
      <c r="G7" s="166" t="s">
        <v>9</v>
      </c>
      <c r="I7" s="3"/>
      <c r="J7" s="3"/>
    </row>
    <row r="8" spans="3:10" x14ac:dyDescent="0.35">
      <c r="C8" s="167"/>
      <c r="D8" s="35"/>
      <c r="E8" s="35"/>
      <c r="F8" s="35"/>
      <c r="G8" s="168"/>
    </row>
    <row r="9" spans="3:10" x14ac:dyDescent="0.35">
      <c r="C9" s="41">
        <v>16500</v>
      </c>
      <c r="D9" s="176">
        <f>-D6</f>
        <v>-319</v>
      </c>
      <c r="E9" s="44"/>
      <c r="F9" s="44"/>
      <c r="G9" s="177">
        <f>D9+E9+F9</f>
        <v>-319</v>
      </c>
    </row>
    <row r="10" spans="3:10" x14ac:dyDescent="0.35">
      <c r="C10" s="41">
        <f>C9+100</f>
        <v>16600</v>
      </c>
      <c r="D10" s="176">
        <f>D9</f>
        <v>-319</v>
      </c>
      <c r="E10" s="44"/>
      <c r="F10" s="44"/>
      <c r="G10" s="177">
        <f t="shared" ref="G10:G22" si="0">D10+E10+F10</f>
        <v>-319</v>
      </c>
    </row>
    <row r="11" spans="3:10" x14ac:dyDescent="0.35">
      <c r="C11" s="41">
        <f t="shared" ref="C11:C22" si="1">C10+100</f>
        <v>16700</v>
      </c>
      <c r="D11" s="176">
        <f t="shared" ref="D11:D22" si="2">D10</f>
        <v>-319</v>
      </c>
      <c r="E11" s="44"/>
      <c r="F11" s="44"/>
      <c r="G11" s="177">
        <f t="shared" si="0"/>
        <v>-319</v>
      </c>
    </row>
    <row r="12" spans="3:10" x14ac:dyDescent="0.35">
      <c r="C12" s="41">
        <f t="shared" si="1"/>
        <v>16800</v>
      </c>
      <c r="D12" s="176">
        <f t="shared" si="2"/>
        <v>-319</v>
      </c>
      <c r="E12" s="44"/>
      <c r="F12" s="44"/>
      <c r="G12" s="177">
        <f t="shared" si="0"/>
        <v>-319</v>
      </c>
    </row>
    <row r="13" spans="3:10" x14ac:dyDescent="0.35">
      <c r="C13" s="41">
        <f t="shared" si="1"/>
        <v>16900</v>
      </c>
      <c r="D13" s="176">
        <f t="shared" si="2"/>
        <v>-319</v>
      </c>
      <c r="E13" s="44"/>
      <c r="F13" s="44"/>
      <c r="G13" s="177">
        <f t="shared" si="0"/>
        <v>-319</v>
      </c>
    </row>
    <row r="14" spans="3:10" x14ac:dyDescent="0.35">
      <c r="C14" s="41">
        <f t="shared" si="1"/>
        <v>17000</v>
      </c>
      <c r="D14" s="176">
        <f t="shared" si="2"/>
        <v>-319</v>
      </c>
      <c r="E14" s="44"/>
      <c r="F14" s="44"/>
      <c r="G14" s="177">
        <f t="shared" si="0"/>
        <v>-319</v>
      </c>
    </row>
    <row r="15" spans="3:10" x14ac:dyDescent="0.35">
      <c r="C15" s="41">
        <f t="shared" si="1"/>
        <v>17100</v>
      </c>
      <c r="D15" s="176">
        <f t="shared" si="2"/>
        <v>-319</v>
      </c>
      <c r="E15" s="44"/>
      <c r="F15" s="44"/>
      <c r="G15" s="177">
        <f t="shared" si="0"/>
        <v>-319</v>
      </c>
    </row>
    <row r="16" spans="3:10" x14ac:dyDescent="0.35">
      <c r="C16" s="41">
        <f t="shared" si="1"/>
        <v>17200</v>
      </c>
      <c r="D16" s="176">
        <f t="shared" si="2"/>
        <v>-319</v>
      </c>
      <c r="E16" s="44"/>
      <c r="F16" s="44"/>
      <c r="G16" s="177">
        <f t="shared" si="0"/>
        <v>-319</v>
      </c>
    </row>
    <row r="17" spans="3:11" x14ac:dyDescent="0.35">
      <c r="C17" s="41">
        <f t="shared" si="1"/>
        <v>17300</v>
      </c>
      <c r="D17" s="176">
        <f t="shared" si="2"/>
        <v>-319</v>
      </c>
      <c r="E17" s="176">
        <f>-D5</f>
        <v>-17200</v>
      </c>
      <c r="F17" s="176">
        <f>C17</f>
        <v>17300</v>
      </c>
      <c r="G17" s="177">
        <f t="shared" si="0"/>
        <v>-219</v>
      </c>
    </row>
    <row r="18" spans="3:11" x14ac:dyDescent="0.35">
      <c r="C18" s="41">
        <f t="shared" si="1"/>
        <v>17400</v>
      </c>
      <c r="D18" s="176">
        <f t="shared" si="2"/>
        <v>-319</v>
      </c>
      <c r="E18" s="176">
        <f>E17</f>
        <v>-17200</v>
      </c>
      <c r="F18" s="176">
        <f t="shared" ref="F18:F22" si="3">C18</f>
        <v>17400</v>
      </c>
      <c r="G18" s="177">
        <f t="shared" si="0"/>
        <v>-119</v>
      </c>
    </row>
    <row r="19" spans="3:11" x14ac:dyDescent="0.35">
      <c r="C19" s="246">
        <f t="shared" si="1"/>
        <v>17500</v>
      </c>
      <c r="D19" s="247">
        <f t="shared" si="2"/>
        <v>-319</v>
      </c>
      <c r="E19" s="247">
        <f t="shared" ref="E19:E22" si="4">E18</f>
        <v>-17200</v>
      </c>
      <c r="F19" s="247">
        <f t="shared" si="3"/>
        <v>17500</v>
      </c>
      <c r="G19" s="248">
        <f t="shared" si="0"/>
        <v>-19</v>
      </c>
    </row>
    <row r="20" spans="3:11" x14ac:dyDescent="0.35">
      <c r="C20" s="249">
        <v>17519</v>
      </c>
      <c r="D20" s="250">
        <f t="shared" ref="D20" si="5">D19</f>
        <v>-319</v>
      </c>
      <c r="E20" s="250">
        <f t="shared" ref="E20" si="6">E19</f>
        <v>-17200</v>
      </c>
      <c r="F20" s="250">
        <f t="shared" ref="F20" si="7">C20</f>
        <v>17519</v>
      </c>
      <c r="G20" s="251">
        <f t="shared" ref="G20" si="8">D20+E20+F20</f>
        <v>0</v>
      </c>
    </row>
    <row r="21" spans="3:11" x14ac:dyDescent="0.35">
      <c r="C21" s="246">
        <f>C19+100</f>
        <v>17600</v>
      </c>
      <c r="D21" s="247">
        <f>D19</f>
        <v>-319</v>
      </c>
      <c r="E21" s="247">
        <f>E19</f>
        <v>-17200</v>
      </c>
      <c r="F21" s="247">
        <f t="shared" si="3"/>
        <v>17600</v>
      </c>
      <c r="G21" s="248">
        <f t="shared" si="0"/>
        <v>81</v>
      </c>
    </row>
    <row r="22" spans="3:11" ht="15" thickBot="1" x14ac:dyDescent="0.4">
      <c r="C22" s="42">
        <f t="shared" si="1"/>
        <v>17700</v>
      </c>
      <c r="D22" s="176">
        <f t="shared" si="2"/>
        <v>-319</v>
      </c>
      <c r="E22" s="176">
        <f t="shared" si="4"/>
        <v>-17200</v>
      </c>
      <c r="F22" s="176">
        <f t="shared" si="3"/>
        <v>17700</v>
      </c>
      <c r="G22" s="177">
        <f t="shared" si="0"/>
        <v>181</v>
      </c>
    </row>
    <row r="27" spans="3:11" x14ac:dyDescent="0.35">
      <c r="C27" s="1" t="s">
        <v>10</v>
      </c>
      <c r="D27" s="2" t="s">
        <v>11</v>
      </c>
      <c r="E27" t="s">
        <v>85</v>
      </c>
    </row>
    <row r="28" spans="3:11" x14ac:dyDescent="0.35">
      <c r="C28" t="s">
        <v>2</v>
      </c>
      <c r="D28">
        <f>D4</f>
        <v>17196</v>
      </c>
    </row>
    <row r="29" spans="3:11" x14ac:dyDescent="0.35">
      <c r="C29" t="s">
        <v>3</v>
      </c>
      <c r="D29">
        <v>17500</v>
      </c>
    </row>
    <row r="30" spans="3:11" ht="15" thickBot="1" x14ac:dyDescent="0.4">
      <c r="C30" t="s">
        <v>4</v>
      </c>
      <c r="D30">
        <v>169</v>
      </c>
    </row>
    <row r="31" spans="3:11" ht="43.5" x14ac:dyDescent="0.35">
      <c r="C31" s="164" t="s">
        <v>5</v>
      </c>
      <c r="D31" s="165" t="s">
        <v>12</v>
      </c>
      <c r="E31" s="165" t="s">
        <v>7</v>
      </c>
      <c r="F31" s="165" t="s">
        <v>8</v>
      </c>
      <c r="G31" s="166" t="s">
        <v>13</v>
      </c>
    </row>
    <row r="32" spans="3:11" x14ac:dyDescent="0.35">
      <c r="C32" s="41"/>
      <c r="D32" s="6"/>
      <c r="E32" s="6"/>
      <c r="F32" s="6"/>
      <c r="G32" s="115"/>
      <c r="K32" s="136"/>
    </row>
    <row r="33" spans="3:7" x14ac:dyDescent="0.35">
      <c r="C33" s="41">
        <v>16800</v>
      </c>
      <c r="D33" s="176">
        <f>D30</f>
        <v>169</v>
      </c>
      <c r="E33" s="44"/>
      <c r="F33" s="44"/>
      <c r="G33" s="177">
        <f>D33+E33+F33</f>
        <v>169</v>
      </c>
    </row>
    <row r="34" spans="3:7" x14ac:dyDescent="0.35">
      <c r="C34" s="41">
        <f>C33+100</f>
        <v>16900</v>
      </c>
      <c r="D34" s="176">
        <f>D33</f>
        <v>169</v>
      </c>
      <c r="E34" s="44"/>
      <c r="F34" s="44"/>
      <c r="G34" s="177">
        <f t="shared" ref="G34:G45" si="9">D34+E34+F34</f>
        <v>169</v>
      </c>
    </row>
    <row r="35" spans="3:7" x14ac:dyDescent="0.35">
      <c r="C35" s="41">
        <f t="shared" ref="C35:C45" si="10">C34+100</f>
        <v>17000</v>
      </c>
      <c r="D35" s="176">
        <f t="shared" ref="D35:D45" si="11">D34</f>
        <v>169</v>
      </c>
      <c r="E35" s="44"/>
      <c r="F35" s="44"/>
      <c r="G35" s="177">
        <f t="shared" si="9"/>
        <v>169</v>
      </c>
    </row>
    <row r="36" spans="3:7" x14ac:dyDescent="0.35">
      <c r="C36" s="41">
        <f t="shared" si="10"/>
        <v>17100</v>
      </c>
      <c r="D36" s="176">
        <f t="shared" si="11"/>
        <v>169</v>
      </c>
      <c r="E36" s="44"/>
      <c r="F36" s="44"/>
      <c r="G36" s="177">
        <f t="shared" si="9"/>
        <v>169</v>
      </c>
    </row>
    <row r="37" spans="3:7" x14ac:dyDescent="0.35">
      <c r="C37" s="41">
        <f t="shared" si="10"/>
        <v>17200</v>
      </c>
      <c r="D37" s="176">
        <f t="shared" si="11"/>
        <v>169</v>
      </c>
      <c r="E37" s="44"/>
      <c r="F37" s="44"/>
      <c r="G37" s="177">
        <f t="shared" si="9"/>
        <v>169</v>
      </c>
    </row>
    <row r="38" spans="3:7" x14ac:dyDescent="0.35">
      <c r="C38" s="41">
        <f t="shared" si="10"/>
        <v>17300</v>
      </c>
      <c r="D38" s="176">
        <f t="shared" si="11"/>
        <v>169</v>
      </c>
      <c r="E38" s="44"/>
      <c r="F38" s="44"/>
      <c r="G38" s="177">
        <f t="shared" si="9"/>
        <v>169</v>
      </c>
    </row>
    <row r="39" spans="3:7" x14ac:dyDescent="0.35">
      <c r="C39" s="41">
        <f t="shared" si="10"/>
        <v>17400</v>
      </c>
      <c r="D39" s="176">
        <f t="shared" si="11"/>
        <v>169</v>
      </c>
      <c r="E39" s="44"/>
      <c r="F39" s="44"/>
      <c r="G39" s="177">
        <f t="shared" si="9"/>
        <v>169</v>
      </c>
    </row>
    <row r="40" spans="3:7" x14ac:dyDescent="0.35">
      <c r="C40" s="41">
        <f t="shared" si="10"/>
        <v>17500</v>
      </c>
      <c r="D40" s="176">
        <f t="shared" si="11"/>
        <v>169</v>
      </c>
      <c r="E40" s="44"/>
      <c r="F40" s="44"/>
      <c r="G40" s="177">
        <f t="shared" si="9"/>
        <v>169</v>
      </c>
    </row>
    <row r="41" spans="3:7" x14ac:dyDescent="0.35">
      <c r="C41" s="41">
        <f>C40+100</f>
        <v>17600</v>
      </c>
      <c r="D41" s="176">
        <f t="shared" si="11"/>
        <v>169</v>
      </c>
      <c r="E41" s="176">
        <f>-C41</f>
        <v>-17600</v>
      </c>
      <c r="F41" s="176">
        <f>D29</f>
        <v>17500</v>
      </c>
      <c r="G41" s="177">
        <f t="shared" si="9"/>
        <v>69</v>
      </c>
    </row>
    <row r="42" spans="3:7" x14ac:dyDescent="0.35">
      <c r="C42" s="41">
        <f t="shared" si="10"/>
        <v>17700</v>
      </c>
      <c r="D42" s="176">
        <f t="shared" si="11"/>
        <v>169</v>
      </c>
      <c r="E42" s="176">
        <f t="shared" ref="E42:E45" si="12">-C42</f>
        <v>-17700</v>
      </c>
      <c r="F42" s="176">
        <f>F41</f>
        <v>17500</v>
      </c>
      <c r="G42" s="177">
        <f t="shared" si="9"/>
        <v>-31</v>
      </c>
    </row>
    <row r="43" spans="3:7" x14ac:dyDescent="0.35">
      <c r="C43" s="41">
        <f t="shared" si="10"/>
        <v>17800</v>
      </c>
      <c r="D43" s="176">
        <f t="shared" si="11"/>
        <v>169</v>
      </c>
      <c r="E43" s="176">
        <f t="shared" si="12"/>
        <v>-17800</v>
      </c>
      <c r="F43" s="176">
        <f t="shared" ref="F43:F45" si="13">F42</f>
        <v>17500</v>
      </c>
      <c r="G43" s="177">
        <f t="shared" si="9"/>
        <v>-131</v>
      </c>
    </row>
    <row r="44" spans="3:7" x14ac:dyDescent="0.35">
      <c r="C44" s="41">
        <f t="shared" si="10"/>
        <v>17900</v>
      </c>
      <c r="D44" s="176">
        <f t="shared" si="11"/>
        <v>169</v>
      </c>
      <c r="E44" s="176">
        <f t="shared" si="12"/>
        <v>-17900</v>
      </c>
      <c r="F44" s="176">
        <f t="shared" si="13"/>
        <v>17500</v>
      </c>
      <c r="G44" s="177">
        <f t="shared" si="9"/>
        <v>-231</v>
      </c>
    </row>
    <row r="45" spans="3:7" ht="15" thickBot="1" x14ac:dyDescent="0.4">
      <c r="C45" s="42">
        <f t="shared" si="10"/>
        <v>18000</v>
      </c>
      <c r="D45" s="176">
        <f t="shared" si="11"/>
        <v>169</v>
      </c>
      <c r="E45" s="176">
        <f t="shared" si="12"/>
        <v>-18000</v>
      </c>
      <c r="F45" s="176">
        <f t="shared" si="13"/>
        <v>17500</v>
      </c>
      <c r="G45" s="177">
        <f t="shared" si="9"/>
        <v>-331</v>
      </c>
    </row>
    <row r="48" spans="3:7" x14ac:dyDescent="0.35">
      <c r="C48" s="1" t="s">
        <v>14</v>
      </c>
      <c r="D48" s="2" t="s">
        <v>15</v>
      </c>
    </row>
    <row r="49" spans="3:7" x14ac:dyDescent="0.35">
      <c r="C49" t="s">
        <v>2</v>
      </c>
      <c r="D49">
        <f>D4</f>
        <v>17196</v>
      </c>
    </row>
    <row r="50" spans="3:7" x14ac:dyDescent="0.35">
      <c r="C50" t="s">
        <v>3</v>
      </c>
      <c r="D50">
        <v>17200</v>
      </c>
    </row>
    <row r="51" spans="3:7" ht="15" thickBot="1" x14ac:dyDescent="0.4">
      <c r="C51" t="s">
        <v>4</v>
      </c>
      <c r="D51">
        <v>268</v>
      </c>
    </row>
    <row r="52" spans="3:7" ht="43.5" x14ac:dyDescent="0.35">
      <c r="C52" s="164" t="s">
        <v>5</v>
      </c>
      <c r="D52" s="165" t="s">
        <v>16</v>
      </c>
      <c r="E52" s="165" t="s">
        <v>7</v>
      </c>
      <c r="F52" s="165" t="s">
        <v>8</v>
      </c>
      <c r="G52" s="166" t="s">
        <v>17</v>
      </c>
    </row>
    <row r="53" spans="3:7" x14ac:dyDescent="0.35">
      <c r="C53" s="41"/>
      <c r="D53" s="6"/>
      <c r="E53" s="6"/>
      <c r="F53" s="6"/>
      <c r="G53" s="115"/>
    </row>
    <row r="54" spans="3:7" x14ac:dyDescent="0.35">
      <c r="C54" s="41">
        <v>16600</v>
      </c>
      <c r="D54" s="176">
        <f>-D51</f>
        <v>-268</v>
      </c>
      <c r="E54" s="176">
        <f>-C54</f>
        <v>-16600</v>
      </c>
      <c r="F54" s="176">
        <f>D50</f>
        <v>17200</v>
      </c>
      <c r="G54" s="177">
        <f>D54+E54+F54</f>
        <v>332</v>
      </c>
    </row>
    <row r="55" spans="3:7" x14ac:dyDescent="0.35">
      <c r="C55" s="41">
        <f>C54+100</f>
        <v>16700</v>
      </c>
      <c r="D55" s="176">
        <f>D54</f>
        <v>-268</v>
      </c>
      <c r="E55" s="176">
        <f t="shared" ref="E55:E59" si="14">-C55</f>
        <v>-16700</v>
      </c>
      <c r="F55" s="176">
        <f>F54</f>
        <v>17200</v>
      </c>
      <c r="G55" s="177">
        <f t="shared" ref="G55:G66" si="15">D55+E55+F55</f>
        <v>232</v>
      </c>
    </row>
    <row r="56" spans="3:7" x14ac:dyDescent="0.35">
      <c r="C56" s="41">
        <f t="shared" ref="C56:C66" si="16">C55+100</f>
        <v>16800</v>
      </c>
      <c r="D56" s="176">
        <f t="shared" ref="D56:D66" si="17">D55</f>
        <v>-268</v>
      </c>
      <c r="E56" s="176">
        <f t="shared" si="14"/>
        <v>-16800</v>
      </c>
      <c r="F56" s="176">
        <f t="shared" ref="F56:F59" si="18">F55</f>
        <v>17200</v>
      </c>
      <c r="G56" s="177">
        <f t="shared" si="15"/>
        <v>132</v>
      </c>
    </row>
    <row r="57" spans="3:7" x14ac:dyDescent="0.35">
      <c r="C57" s="41">
        <f t="shared" si="16"/>
        <v>16900</v>
      </c>
      <c r="D57" s="176">
        <f t="shared" si="17"/>
        <v>-268</v>
      </c>
      <c r="E57" s="176">
        <f t="shared" si="14"/>
        <v>-16900</v>
      </c>
      <c r="F57" s="176">
        <f t="shared" si="18"/>
        <v>17200</v>
      </c>
      <c r="G57" s="177">
        <f t="shared" si="15"/>
        <v>32</v>
      </c>
    </row>
    <row r="58" spans="3:7" x14ac:dyDescent="0.35">
      <c r="C58" s="41">
        <f t="shared" si="16"/>
        <v>17000</v>
      </c>
      <c r="D58" s="176">
        <f t="shared" si="17"/>
        <v>-268</v>
      </c>
      <c r="E58" s="176">
        <f t="shared" si="14"/>
        <v>-17000</v>
      </c>
      <c r="F58" s="176">
        <f t="shared" si="18"/>
        <v>17200</v>
      </c>
      <c r="G58" s="177">
        <f t="shared" si="15"/>
        <v>-68</v>
      </c>
    </row>
    <row r="59" spans="3:7" x14ac:dyDescent="0.35">
      <c r="C59" s="41">
        <f t="shared" si="16"/>
        <v>17100</v>
      </c>
      <c r="D59" s="176">
        <f t="shared" si="17"/>
        <v>-268</v>
      </c>
      <c r="E59" s="176">
        <f t="shared" si="14"/>
        <v>-17100</v>
      </c>
      <c r="F59" s="176">
        <f t="shared" si="18"/>
        <v>17200</v>
      </c>
      <c r="G59" s="177">
        <f t="shared" si="15"/>
        <v>-168</v>
      </c>
    </row>
    <row r="60" spans="3:7" x14ac:dyDescent="0.35">
      <c r="C60" s="41">
        <f t="shared" si="16"/>
        <v>17200</v>
      </c>
      <c r="D60" s="176">
        <f t="shared" si="17"/>
        <v>-268</v>
      </c>
      <c r="E60" s="44"/>
      <c r="F60" s="44"/>
      <c r="G60" s="177">
        <f t="shared" si="15"/>
        <v>-268</v>
      </c>
    </row>
    <row r="61" spans="3:7" x14ac:dyDescent="0.35">
      <c r="C61" s="41">
        <f t="shared" si="16"/>
        <v>17300</v>
      </c>
      <c r="D61" s="176">
        <f t="shared" si="17"/>
        <v>-268</v>
      </c>
      <c r="E61" s="44"/>
      <c r="F61" s="44"/>
      <c r="G61" s="177">
        <f t="shared" si="15"/>
        <v>-268</v>
      </c>
    </row>
    <row r="62" spans="3:7" x14ac:dyDescent="0.35">
      <c r="C62" s="41">
        <f t="shared" si="16"/>
        <v>17400</v>
      </c>
      <c r="D62" s="176">
        <f t="shared" si="17"/>
        <v>-268</v>
      </c>
      <c r="E62" s="44"/>
      <c r="F62" s="44"/>
      <c r="G62" s="177">
        <f t="shared" si="15"/>
        <v>-268</v>
      </c>
    </row>
    <row r="63" spans="3:7" x14ac:dyDescent="0.35">
      <c r="C63" s="41">
        <f t="shared" si="16"/>
        <v>17500</v>
      </c>
      <c r="D63" s="176">
        <f t="shared" si="17"/>
        <v>-268</v>
      </c>
      <c r="E63" s="44"/>
      <c r="F63" s="44"/>
      <c r="G63" s="177">
        <f t="shared" si="15"/>
        <v>-268</v>
      </c>
    </row>
    <row r="64" spans="3:7" x14ac:dyDescent="0.35">
      <c r="C64" s="41">
        <f t="shared" si="16"/>
        <v>17600</v>
      </c>
      <c r="D64" s="176">
        <f t="shared" si="17"/>
        <v>-268</v>
      </c>
      <c r="E64" s="44"/>
      <c r="F64" s="44"/>
      <c r="G64" s="177">
        <f t="shared" si="15"/>
        <v>-268</v>
      </c>
    </row>
    <row r="65" spans="3:7" x14ac:dyDescent="0.35">
      <c r="C65" s="41">
        <f t="shared" si="16"/>
        <v>17700</v>
      </c>
      <c r="D65" s="176">
        <f t="shared" si="17"/>
        <v>-268</v>
      </c>
      <c r="E65" s="44"/>
      <c r="F65" s="44"/>
      <c r="G65" s="177">
        <f t="shared" si="15"/>
        <v>-268</v>
      </c>
    </row>
    <row r="66" spans="3:7" ht="15" thickBot="1" x14ac:dyDescent="0.4">
      <c r="C66" s="42">
        <f t="shared" si="16"/>
        <v>17800</v>
      </c>
      <c r="D66" s="176">
        <f t="shared" si="17"/>
        <v>-268</v>
      </c>
      <c r="E66" s="46"/>
      <c r="F66" s="46"/>
      <c r="G66" s="177">
        <f t="shared" si="15"/>
        <v>-268</v>
      </c>
    </row>
    <row r="68" spans="3:7" x14ac:dyDescent="0.35">
      <c r="C68" s="1" t="s">
        <v>18</v>
      </c>
      <c r="D68" s="2" t="s">
        <v>19</v>
      </c>
    </row>
    <row r="69" spans="3:7" x14ac:dyDescent="0.35">
      <c r="C69" t="s">
        <v>2</v>
      </c>
      <c r="D69">
        <f>D49</f>
        <v>17196</v>
      </c>
    </row>
    <row r="70" spans="3:7" x14ac:dyDescent="0.35">
      <c r="C70" t="s">
        <v>3</v>
      </c>
      <c r="D70">
        <v>17300</v>
      </c>
    </row>
    <row r="71" spans="3:7" ht="15" thickBot="1" x14ac:dyDescent="0.4">
      <c r="C71" t="s">
        <v>4</v>
      </c>
      <c r="D71">
        <v>312</v>
      </c>
    </row>
    <row r="72" spans="3:7" ht="43.5" x14ac:dyDescent="0.35">
      <c r="C72" s="164" t="s">
        <v>5</v>
      </c>
      <c r="D72" s="165" t="s">
        <v>12</v>
      </c>
      <c r="E72" s="165" t="s">
        <v>7</v>
      </c>
      <c r="F72" s="165" t="s">
        <v>8</v>
      </c>
      <c r="G72" s="166" t="s">
        <v>20</v>
      </c>
    </row>
    <row r="73" spans="3:7" x14ac:dyDescent="0.35">
      <c r="C73" s="41"/>
      <c r="D73" s="6"/>
      <c r="E73" s="6"/>
      <c r="F73" s="6"/>
      <c r="G73" s="115"/>
    </row>
    <row r="74" spans="3:7" x14ac:dyDescent="0.35">
      <c r="C74" s="41">
        <f>C54</f>
        <v>16600</v>
      </c>
      <c r="D74" s="176">
        <f>D71</f>
        <v>312</v>
      </c>
      <c r="E74" s="176">
        <f>-D70</f>
        <v>-17300</v>
      </c>
      <c r="F74" s="176">
        <f>C74</f>
        <v>16600</v>
      </c>
      <c r="G74" s="177">
        <f>D74+E74+F74</f>
        <v>-388</v>
      </c>
    </row>
    <row r="75" spans="3:7" x14ac:dyDescent="0.35">
      <c r="C75" s="41">
        <f>C74+100</f>
        <v>16700</v>
      </c>
      <c r="D75" s="176">
        <f>D74</f>
        <v>312</v>
      </c>
      <c r="E75" s="176">
        <f>E74</f>
        <v>-17300</v>
      </c>
      <c r="F75" s="176">
        <f t="shared" ref="F75:F80" si="19">C75</f>
        <v>16700</v>
      </c>
      <c r="G75" s="177">
        <f t="shared" ref="G75:G86" si="20">D75+E75+F75</f>
        <v>-288</v>
      </c>
    </row>
    <row r="76" spans="3:7" x14ac:dyDescent="0.35">
      <c r="C76" s="41">
        <f t="shared" ref="C76:C86" si="21">C75+100</f>
        <v>16800</v>
      </c>
      <c r="D76" s="176">
        <f t="shared" ref="D76:D86" si="22">D75</f>
        <v>312</v>
      </c>
      <c r="E76" s="176">
        <f t="shared" ref="E76:E80" si="23">E75</f>
        <v>-17300</v>
      </c>
      <c r="F76" s="176">
        <f t="shared" si="19"/>
        <v>16800</v>
      </c>
      <c r="G76" s="177">
        <f t="shared" si="20"/>
        <v>-188</v>
      </c>
    </row>
    <row r="77" spans="3:7" x14ac:dyDescent="0.35">
      <c r="C77" s="41">
        <f t="shared" si="21"/>
        <v>16900</v>
      </c>
      <c r="D77" s="176">
        <f t="shared" si="22"/>
        <v>312</v>
      </c>
      <c r="E77" s="176">
        <f t="shared" si="23"/>
        <v>-17300</v>
      </c>
      <c r="F77" s="176">
        <f t="shared" si="19"/>
        <v>16900</v>
      </c>
      <c r="G77" s="177">
        <f t="shared" si="20"/>
        <v>-88</v>
      </c>
    </row>
    <row r="78" spans="3:7" x14ac:dyDescent="0.35">
      <c r="C78" s="41">
        <f t="shared" si="21"/>
        <v>17000</v>
      </c>
      <c r="D78" s="176">
        <f t="shared" si="22"/>
        <v>312</v>
      </c>
      <c r="E78" s="176">
        <f t="shared" si="23"/>
        <v>-17300</v>
      </c>
      <c r="F78" s="176">
        <f t="shared" si="19"/>
        <v>17000</v>
      </c>
      <c r="G78" s="177">
        <f t="shared" si="20"/>
        <v>12</v>
      </c>
    </row>
    <row r="79" spans="3:7" x14ac:dyDescent="0.35">
      <c r="C79" s="41">
        <f t="shared" si="21"/>
        <v>17100</v>
      </c>
      <c r="D79" s="176">
        <f t="shared" si="22"/>
        <v>312</v>
      </c>
      <c r="E79" s="176">
        <f t="shared" si="23"/>
        <v>-17300</v>
      </c>
      <c r="F79" s="176">
        <f t="shared" si="19"/>
        <v>17100</v>
      </c>
      <c r="G79" s="177">
        <f t="shared" si="20"/>
        <v>112</v>
      </c>
    </row>
    <row r="80" spans="3:7" x14ac:dyDescent="0.35">
      <c r="C80" s="41">
        <f t="shared" si="21"/>
        <v>17200</v>
      </c>
      <c r="D80" s="176">
        <f t="shared" si="22"/>
        <v>312</v>
      </c>
      <c r="E80" s="176">
        <f t="shared" si="23"/>
        <v>-17300</v>
      </c>
      <c r="F80" s="176">
        <f t="shared" si="19"/>
        <v>17200</v>
      </c>
      <c r="G80" s="177">
        <f t="shared" si="20"/>
        <v>212</v>
      </c>
    </row>
    <row r="81" spans="3:7" x14ac:dyDescent="0.35">
      <c r="C81" s="41">
        <f t="shared" si="21"/>
        <v>17300</v>
      </c>
      <c r="D81" s="176">
        <f t="shared" si="22"/>
        <v>312</v>
      </c>
      <c r="E81" s="44"/>
      <c r="F81" s="44"/>
      <c r="G81" s="177">
        <f t="shared" si="20"/>
        <v>312</v>
      </c>
    </row>
    <row r="82" spans="3:7" x14ac:dyDescent="0.35">
      <c r="C82" s="41">
        <f t="shared" si="21"/>
        <v>17400</v>
      </c>
      <c r="D82" s="176">
        <f t="shared" si="22"/>
        <v>312</v>
      </c>
      <c r="E82" s="44"/>
      <c r="F82" s="44"/>
      <c r="G82" s="177">
        <f t="shared" si="20"/>
        <v>312</v>
      </c>
    </row>
    <row r="83" spans="3:7" x14ac:dyDescent="0.35">
      <c r="C83" s="41">
        <f t="shared" si="21"/>
        <v>17500</v>
      </c>
      <c r="D83" s="176">
        <f t="shared" si="22"/>
        <v>312</v>
      </c>
      <c r="E83" s="44"/>
      <c r="F83" s="44"/>
      <c r="G83" s="177">
        <f t="shared" si="20"/>
        <v>312</v>
      </c>
    </row>
    <row r="84" spans="3:7" x14ac:dyDescent="0.35">
      <c r="C84" s="41">
        <f t="shared" si="21"/>
        <v>17600</v>
      </c>
      <c r="D84" s="176">
        <f t="shared" si="22"/>
        <v>312</v>
      </c>
      <c r="E84" s="44"/>
      <c r="F84" s="44"/>
      <c r="G84" s="177">
        <f t="shared" si="20"/>
        <v>312</v>
      </c>
    </row>
    <row r="85" spans="3:7" x14ac:dyDescent="0.35">
      <c r="C85" s="41">
        <f t="shared" si="21"/>
        <v>17700</v>
      </c>
      <c r="D85" s="176">
        <f t="shared" si="22"/>
        <v>312</v>
      </c>
      <c r="E85" s="44"/>
      <c r="F85" s="44"/>
      <c r="G85" s="177">
        <f t="shared" si="20"/>
        <v>312</v>
      </c>
    </row>
    <row r="86" spans="3:7" ht="15" thickBot="1" x14ac:dyDescent="0.4">
      <c r="C86" s="42">
        <f t="shared" si="21"/>
        <v>17800</v>
      </c>
      <c r="D86" s="176">
        <f t="shared" si="22"/>
        <v>312</v>
      </c>
      <c r="E86" s="46"/>
      <c r="F86" s="46"/>
      <c r="G86" s="177">
        <f t="shared" si="20"/>
        <v>312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Delta</vt:lpstr>
      <vt:lpstr>Sheet3</vt:lpstr>
      <vt:lpstr>Gamma</vt:lpstr>
      <vt:lpstr>Theta</vt:lpstr>
      <vt:lpstr>Vega</vt:lpstr>
      <vt:lpstr>BS calculator</vt:lpstr>
      <vt:lpstr>Gamma Scalping</vt:lpstr>
      <vt:lpstr>Nifty</vt:lpstr>
      <vt:lpstr>call &amp; put</vt:lpstr>
      <vt:lpstr>Option spreads</vt:lpstr>
      <vt:lpstr>Call ratio back spread</vt:lpstr>
      <vt:lpstr>Sheet1</vt:lpstr>
      <vt:lpstr>Put ratio back spread</vt:lpstr>
      <vt:lpstr>Straddle</vt:lpstr>
      <vt:lpstr>Butterfly</vt:lpstr>
      <vt:lpstr>Strangle</vt:lpstr>
      <vt:lpstr>Covered call</vt:lpstr>
      <vt:lpstr>Collar</vt:lpstr>
      <vt:lpstr>Protective Put</vt:lpstr>
      <vt:lpstr>TIme value</vt:lpstr>
      <vt:lpstr>Arbitrage</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2021-12-17T16:06:26Z</dcterms:modified>
</cp:coreProperties>
</file>